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.5 Datu baaze par siltumenergijas pateeriniem\5 Ozolnieki\"/>
    </mc:Choice>
  </mc:AlternateContent>
  <xr:revisionPtr revIDLastSave="0" documentId="8_{312AF744-1053-4606-8449-1A4E80C4FAF4}" xr6:coauthVersionLast="33" xr6:coauthVersionMax="33" xr10:uidLastSave="{00000000-0000-0000-0000-000000000000}"/>
  <bookViews>
    <workbookView xWindow="0" yWindow="0" windowWidth="28800" windowHeight="11625" xr2:uid="{DBD23C06-9A75-4813-A122-FDB9E9DCBA68}"/>
  </bookViews>
  <sheets>
    <sheet name="2016" sheetId="1" r:id="rId1"/>
    <sheet name="Diagrammas" sheetId="2" r:id="rId2"/>
  </sheets>
  <externalReferences>
    <externalReference r:id="rId3"/>
  </externalReferences>
  <definedNames>
    <definedName name="_xlnm.Print_Titles" localSheetId="0">'2016'!$B:$B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9" i="1" l="1"/>
  <c r="AN39" i="1"/>
  <c r="AO39" i="1" s="1"/>
  <c r="AK39" i="1"/>
  <c r="AL39" i="1" s="1"/>
  <c r="AH39" i="1"/>
  <c r="AI39" i="1" s="1"/>
  <c r="AE39" i="1"/>
  <c r="AF39" i="1" s="1"/>
  <c r="AB39" i="1"/>
  <c r="AC39" i="1" s="1"/>
  <c r="Y39" i="1"/>
  <c r="Z39" i="1" s="1"/>
  <c r="V39" i="1"/>
  <c r="W39" i="1" s="1"/>
  <c r="S39" i="1"/>
  <c r="T39" i="1" s="1"/>
  <c r="P39" i="1"/>
  <c r="Q39" i="1" s="1"/>
  <c r="M39" i="1"/>
  <c r="L39" i="1"/>
  <c r="J39" i="1"/>
  <c r="I39" i="1"/>
  <c r="G39" i="1"/>
  <c r="H39" i="1" s="1"/>
  <c r="AO38" i="1"/>
  <c r="AN38" i="1"/>
  <c r="AK38" i="1"/>
  <c r="AL38" i="1" s="1"/>
  <c r="AI38" i="1"/>
  <c r="AH38" i="1"/>
  <c r="AE38" i="1"/>
  <c r="AF38" i="1" s="1"/>
  <c r="AC38" i="1"/>
  <c r="AB38" i="1"/>
  <c r="Y38" i="1"/>
  <c r="Z38" i="1" s="1"/>
  <c r="W38" i="1"/>
  <c r="V38" i="1"/>
  <c r="S38" i="1"/>
  <c r="T38" i="1" s="1"/>
  <c r="Q38" i="1"/>
  <c r="P38" i="1"/>
  <c r="M38" i="1"/>
  <c r="L38" i="1"/>
  <c r="N38" i="1" s="1"/>
  <c r="J38" i="1"/>
  <c r="K38" i="1" s="1"/>
  <c r="I38" i="1"/>
  <c r="G38" i="1"/>
  <c r="AN37" i="1"/>
  <c r="AO37" i="1" s="1"/>
  <c r="AL37" i="1"/>
  <c r="AK37" i="1"/>
  <c r="AH37" i="1"/>
  <c r="AI37" i="1" s="1"/>
  <c r="AF37" i="1"/>
  <c r="AE37" i="1"/>
  <c r="AB37" i="1"/>
  <c r="AC37" i="1" s="1"/>
  <c r="Y37" i="1"/>
  <c r="Z37" i="1" s="1"/>
  <c r="V37" i="1"/>
  <c r="W37" i="1" s="1"/>
  <c r="S37" i="1"/>
  <c r="T37" i="1" s="1"/>
  <c r="P37" i="1"/>
  <c r="Q37" i="1" s="1"/>
  <c r="M37" i="1"/>
  <c r="L37" i="1"/>
  <c r="N37" i="1" s="1"/>
  <c r="K37" i="1"/>
  <c r="J37" i="1"/>
  <c r="I37" i="1"/>
  <c r="G37" i="1"/>
  <c r="AQ36" i="1"/>
  <c r="AP36" i="1"/>
  <c r="AN36" i="1"/>
  <c r="AO36" i="1" s="1"/>
  <c r="AL36" i="1"/>
  <c r="AK36" i="1"/>
  <c r="AH36" i="1"/>
  <c r="AI36" i="1" s="1"/>
  <c r="AF36" i="1"/>
  <c r="AE36" i="1"/>
  <c r="AB36" i="1"/>
  <c r="AC36" i="1" s="1"/>
  <c r="Z36" i="1"/>
  <c r="Y36" i="1"/>
  <c r="V36" i="1"/>
  <c r="W36" i="1" s="1"/>
  <c r="T36" i="1"/>
  <c r="S36" i="1"/>
  <c r="P36" i="1"/>
  <c r="Q36" i="1" s="1"/>
  <c r="N36" i="1"/>
  <c r="M36" i="1"/>
  <c r="J36" i="1"/>
  <c r="K36" i="1" s="1"/>
  <c r="H36" i="1"/>
  <c r="G36" i="1"/>
  <c r="AP35" i="1"/>
  <c r="AT35" i="1" s="1"/>
  <c r="AN35" i="1"/>
  <c r="AO35" i="1" s="1"/>
  <c r="AL35" i="1"/>
  <c r="AK35" i="1"/>
  <c r="AH35" i="1"/>
  <c r="AI35" i="1" s="1"/>
  <c r="AE35" i="1"/>
  <c r="AF35" i="1" s="1"/>
  <c r="AB35" i="1"/>
  <c r="AC35" i="1" s="1"/>
  <c r="Y35" i="1"/>
  <c r="Z35" i="1" s="1"/>
  <c r="V35" i="1"/>
  <c r="W35" i="1" s="1"/>
  <c r="T35" i="1"/>
  <c r="S35" i="1"/>
  <c r="P35" i="1"/>
  <c r="Q35" i="1" s="1"/>
  <c r="N35" i="1"/>
  <c r="M35" i="1"/>
  <c r="J35" i="1"/>
  <c r="K35" i="1" s="1"/>
  <c r="G35" i="1"/>
  <c r="H35" i="1" s="1"/>
  <c r="AP34" i="1"/>
  <c r="AT34" i="1" s="1"/>
  <c r="AN34" i="1"/>
  <c r="AO34" i="1" s="1"/>
  <c r="AL34" i="1"/>
  <c r="AK34" i="1"/>
  <c r="AH34" i="1"/>
  <c r="AI34" i="1" s="1"/>
  <c r="AF34" i="1"/>
  <c r="AE34" i="1"/>
  <c r="AB34" i="1"/>
  <c r="AC34" i="1" s="1"/>
  <c r="Z34" i="1"/>
  <c r="Y34" i="1"/>
  <c r="V34" i="1"/>
  <c r="W34" i="1" s="1"/>
  <c r="T34" i="1"/>
  <c r="S34" i="1"/>
  <c r="P34" i="1"/>
  <c r="Q34" i="1" s="1"/>
  <c r="N34" i="1"/>
  <c r="M34" i="1"/>
  <c r="J34" i="1"/>
  <c r="H34" i="1"/>
  <c r="G34" i="1"/>
  <c r="C34" i="1"/>
  <c r="AQ33" i="1"/>
  <c r="AP33" i="1"/>
  <c r="AN33" i="1"/>
  <c r="AO33" i="1" s="1"/>
  <c r="AL33" i="1"/>
  <c r="AK33" i="1"/>
  <c r="AH33" i="1"/>
  <c r="AI33" i="1" s="1"/>
  <c r="AF33" i="1"/>
  <c r="AE33" i="1"/>
  <c r="AB33" i="1"/>
  <c r="AC33" i="1" s="1"/>
  <c r="Z33" i="1"/>
  <c r="Y33" i="1"/>
  <c r="V33" i="1"/>
  <c r="W33" i="1" s="1"/>
  <c r="T33" i="1"/>
  <c r="S33" i="1"/>
  <c r="P33" i="1"/>
  <c r="Q33" i="1" s="1"/>
  <c r="N33" i="1"/>
  <c r="M33" i="1"/>
  <c r="J33" i="1"/>
  <c r="K33" i="1" s="1"/>
  <c r="H33" i="1"/>
  <c r="G33" i="1"/>
  <c r="C33" i="1"/>
  <c r="AP32" i="1"/>
  <c r="AT32" i="1" s="1"/>
  <c r="AO32" i="1"/>
  <c r="AN32" i="1"/>
  <c r="AK32" i="1"/>
  <c r="AL32" i="1" s="1"/>
  <c r="AI32" i="1"/>
  <c r="AH32" i="1"/>
  <c r="AE32" i="1"/>
  <c r="AF32" i="1" s="1"/>
  <c r="AC32" i="1"/>
  <c r="AB32" i="1"/>
  <c r="Y32" i="1"/>
  <c r="Z32" i="1" s="1"/>
  <c r="W32" i="1"/>
  <c r="V32" i="1"/>
  <c r="S32" i="1"/>
  <c r="T32" i="1" s="1"/>
  <c r="Q32" i="1"/>
  <c r="P32" i="1"/>
  <c r="M32" i="1"/>
  <c r="N32" i="1" s="1"/>
  <c r="K32" i="1"/>
  <c r="J32" i="1"/>
  <c r="G32" i="1"/>
  <c r="H32" i="1" s="1"/>
  <c r="C32" i="1"/>
  <c r="AP31" i="1"/>
  <c r="AO31" i="1"/>
  <c r="AN31" i="1"/>
  <c r="AK31" i="1"/>
  <c r="AL31" i="1" s="1"/>
  <c r="AI31" i="1"/>
  <c r="AH31" i="1"/>
  <c r="AE31" i="1"/>
  <c r="AF31" i="1" s="1"/>
  <c r="AC31" i="1"/>
  <c r="AB31" i="1"/>
  <c r="Y31" i="1"/>
  <c r="Z31" i="1" s="1"/>
  <c r="W31" i="1"/>
  <c r="V31" i="1"/>
  <c r="S31" i="1"/>
  <c r="T31" i="1" s="1"/>
  <c r="Q31" i="1"/>
  <c r="P31" i="1"/>
  <c r="M31" i="1"/>
  <c r="N31" i="1" s="1"/>
  <c r="K31" i="1"/>
  <c r="J31" i="1"/>
  <c r="G31" i="1"/>
  <c r="AQ31" i="1" s="1"/>
  <c r="C31" i="1"/>
  <c r="AP30" i="1"/>
  <c r="AT30" i="1" s="1"/>
  <c r="AN30" i="1"/>
  <c r="AO30" i="1" s="1"/>
  <c r="AL30" i="1"/>
  <c r="AK30" i="1"/>
  <c r="AH30" i="1"/>
  <c r="AI30" i="1" s="1"/>
  <c r="AF30" i="1"/>
  <c r="AE30" i="1"/>
  <c r="AB30" i="1"/>
  <c r="AC30" i="1" s="1"/>
  <c r="Z30" i="1"/>
  <c r="Y30" i="1"/>
  <c r="V30" i="1"/>
  <c r="W30" i="1" s="1"/>
  <c r="T30" i="1"/>
  <c r="S30" i="1"/>
  <c r="P30" i="1"/>
  <c r="Q30" i="1" s="1"/>
  <c r="N30" i="1"/>
  <c r="M30" i="1"/>
  <c r="J30" i="1"/>
  <c r="H30" i="1"/>
  <c r="G30" i="1"/>
  <c r="C30" i="1"/>
  <c r="AQ29" i="1"/>
  <c r="AP29" i="1"/>
  <c r="AN29" i="1"/>
  <c r="AO29" i="1" s="1"/>
  <c r="AL29" i="1"/>
  <c r="AK29" i="1"/>
  <c r="AH29" i="1"/>
  <c r="AI29" i="1" s="1"/>
  <c r="AF29" i="1"/>
  <c r="AE29" i="1"/>
  <c r="AB29" i="1"/>
  <c r="AC29" i="1" s="1"/>
  <c r="Z29" i="1"/>
  <c r="Y29" i="1"/>
  <c r="V29" i="1"/>
  <c r="W29" i="1" s="1"/>
  <c r="T29" i="1"/>
  <c r="S29" i="1"/>
  <c r="P29" i="1"/>
  <c r="Q29" i="1" s="1"/>
  <c r="N29" i="1"/>
  <c r="M29" i="1"/>
  <c r="J29" i="1"/>
  <c r="K29" i="1" s="1"/>
  <c r="H29" i="1"/>
  <c r="G29" i="1"/>
  <c r="C29" i="1"/>
  <c r="AP28" i="1"/>
  <c r="AT28" i="1" s="1"/>
  <c r="AO28" i="1"/>
  <c r="AN28" i="1"/>
  <c r="AK28" i="1"/>
  <c r="AL28" i="1" s="1"/>
  <c r="AI28" i="1"/>
  <c r="AH28" i="1"/>
  <c r="AE28" i="1"/>
  <c r="AF28" i="1" s="1"/>
  <c r="AC28" i="1"/>
  <c r="AB28" i="1"/>
  <c r="Y28" i="1"/>
  <c r="Z28" i="1" s="1"/>
  <c r="W28" i="1"/>
  <c r="V28" i="1"/>
  <c r="S28" i="1"/>
  <c r="T28" i="1" s="1"/>
  <c r="Q28" i="1"/>
  <c r="P28" i="1"/>
  <c r="M28" i="1"/>
  <c r="N28" i="1" s="1"/>
  <c r="K28" i="1"/>
  <c r="J28" i="1"/>
  <c r="G28" i="1"/>
  <c r="H28" i="1" s="1"/>
  <c r="C28" i="1"/>
  <c r="AP27" i="1"/>
  <c r="AO27" i="1"/>
  <c r="AN27" i="1"/>
  <c r="AK27" i="1"/>
  <c r="AL27" i="1" s="1"/>
  <c r="AI27" i="1"/>
  <c r="AH27" i="1"/>
  <c r="AE27" i="1"/>
  <c r="AF27" i="1" s="1"/>
  <c r="AC27" i="1"/>
  <c r="AB27" i="1"/>
  <c r="Y27" i="1"/>
  <c r="Z27" i="1" s="1"/>
  <c r="W27" i="1"/>
  <c r="V27" i="1"/>
  <c r="S27" i="1"/>
  <c r="T27" i="1" s="1"/>
  <c r="Q27" i="1"/>
  <c r="P27" i="1"/>
  <c r="M27" i="1"/>
  <c r="N27" i="1" s="1"/>
  <c r="K27" i="1"/>
  <c r="J27" i="1"/>
  <c r="G27" i="1"/>
  <c r="AQ27" i="1" s="1"/>
  <c r="C27" i="1"/>
  <c r="AP26" i="1"/>
  <c r="AT26" i="1" s="1"/>
  <c r="AN26" i="1"/>
  <c r="AO26" i="1" s="1"/>
  <c r="AL26" i="1"/>
  <c r="AK26" i="1"/>
  <c r="AH26" i="1"/>
  <c r="AI26" i="1" s="1"/>
  <c r="AF26" i="1"/>
  <c r="AE26" i="1"/>
  <c r="AB26" i="1"/>
  <c r="AC26" i="1" s="1"/>
  <c r="Z26" i="1"/>
  <c r="Y26" i="1"/>
  <c r="V26" i="1"/>
  <c r="W26" i="1" s="1"/>
  <c r="T26" i="1"/>
  <c r="S26" i="1"/>
  <c r="P26" i="1"/>
  <c r="Q26" i="1" s="1"/>
  <c r="N26" i="1"/>
  <c r="M26" i="1"/>
  <c r="J26" i="1"/>
  <c r="H26" i="1"/>
  <c r="G26" i="1"/>
  <c r="C26" i="1"/>
  <c r="AQ25" i="1"/>
  <c r="AP25" i="1"/>
  <c r="AN25" i="1"/>
  <c r="AO25" i="1" s="1"/>
  <c r="AL25" i="1"/>
  <c r="AK25" i="1"/>
  <c r="AH25" i="1"/>
  <c r="AI25" i="1" s="1"/>
  <c r="AF25" i="1"/>
  <c r="AE25" i="1"/>
  <c r="AB25" i="1"/>
  <c r="AC25" i="1" s="1"/>
  <c r="Z25" i="1"/>
  <c r="Y25" i="1"/>
  <c r="V25" i="1"/>
  <c r="W25" i="1" s="1"/>
  <c r="T25" i="1"/>
  <c r="S25" i="1"/>
  <c r="P25" i="1"/>
  <c r="Q25" i="1" s="1"/>
  <c r="N25" i="1"/>
  <c r="M25" i="1"/>
  <c r="J25" i="1"/>
  <c r="K25" i="1" s="1"/>
  <c r="H25" i="1"/>
  <c r="G25" i="1"/>
  <c r="C25" i="1"/>
  <c r="AP24" i="1"/>
  <c r="AT24" i="1" s="1"/>
  <c r="AO24" i="1"/>
  <c r="AN24" i="1"/>
  <c r="AK24" i="1"/>
  <c r="AL24" i="1" s="1"/>
  <c r="AI24" i="1"/>
  <c r="AH24" i="1"/>
  <c r="AE24" i="1"/>
  <c r="AF24" i="1" s="1"/>
  <c r="AC24" i="1"/>
  <c r="AB24" i="1"/>
  <c r="Y24" i="1"/>
  <c r="Z24" i="1" s="1"/>
  <c r="W24" i="1"/>
  <c r="V24" i="1"/>
  <c r="S24" i="1"/>
  <c r="T24" i="1" s="1"/>
  <c r="Q24" i="1"/>
  <c r="P24" i="1"/>
  <c r="M24" i="1"/>
  <c r="N24" i="1" s="1"/>
  <c r="K24" i="1"/>
  <c r="J24" i="1"/>
  <c r="G24" i="1"/>
  <c r="C24" i="1"/>
  <c r="AP23" i="1"/>
  <c r="AO23" i="1"/>
  <c r="AN23" i="1"/>
  <c r="AK23" i="1"/>
  <c r="AL23" i="1" s="1"/>
  <c r="AI23" i="1"/>
  <c r="AH23" i="1"/>
  <c r="AE23" i="1"/>
  <c r="AF23" i="1" s="1"/>
  <c r="AC23" i="1"/>
  <c r="AB23" i="1"/>
  <c r="Y23" i="1"/>
  <c r="Z23" i="1" s="1"/>
  <c r="W23" i="1"/>
  <c r="V23" i="1"/>
  <c r="S23" i="1"/>
  <c r="T23" i="1" s="1"/>
  <c r="Q23" i="1"/>
  <c r="P23" i="1"/>
  <c r="M23" i="1"/>
  <c r="N23" i="1" s="1"/>
  <c r="K23" i="1"/>
  <c r="J23" i="1"/>
  <c r="G23" i="1"/>
  <c r="AQ23" i="1" s="1"/>
  <c r="C23" i="1"/>
  <c r="AP22" i="1"/>
  <c r="AT22" i="1" s="1"/>
  <c r="AO22" i="1"/>
  <c r="AN22" i="1"/>
  <c r="AK22" i="1"/>
  <c r="AL22" i="1" s="1"/>
  <c r="AI22" i="1"/>
  <c r="AH22" i="1"/>
  <c r="AE22" i="1"/>
  <c r="AF22" i="1" s="1"/>
  <c r="AC22" i="1"/>
  <c r="AB22" i="1"/>
  <c r="Y22" i="1"/>
  <c r="Z22" i="1" s="1"/>
  <c r="W22" i="1"/>
  <c r="V22" i="1"/>
  <c r="S22" i="1"/>
  <c r="T22" i="1" s="1"/>
  <c r="Q22" i="1"/>
  <c r="P22" i="1"/>
  <c r="M22" i="1"/>
  <c r="N22" i="1" s="1"/>
  <c r="K22" i="1"/>
  <c r="J22" i="1"/>
  <c r="G22" i="1"/>
  <c r="AQ22" i="1" s="1"/>
  <c r="AR22" i="1" s="1"/>
  <c r="AS22" i="1" s="1"/>
  <c r="C22" i="1"/>
  <c r="AO16" i="1"/>
  <c r="AN16" i="1"/>
  <c r="AM16" i="1"/>
  <c r="AK16" i="1"/>
  <c r="AJ16" i="1"/>
  <c r="AH16" i="1"/>
  <c r="AG16" i="1"/>
  <c r="AI16" i="1" s="1"/>
  <c r="AE16" i="1"/>
  <c r="AF16" i="1" s="1"/>
  <c r="AB16" i="1"/>
  <c r="AC16" i="1" s="1"/>
  <c r="Y16" i="1"/>
  <c r="Z16" i="1" s="1"/>
  <c r="V16" i="1"/>
  <c r="W16" i="1" s="1"/>
  <c r="S16" i="1"/>
  <c r="T16" i="1" s="1"/>
  <c r="P16" i="1"/>
  <c r="O16" i="1"/>
  <c r="M16" i="1"/>
  <c r="L16" i="1"/>
  <c r="N16" i="1" s="1"/>
  <c r="J16" i="1"/>
  <c r="I16" i="1"/>
  <c r="G16" i="1"/>
  <c r="H16" i="1" s="1"/>
  <c r="AN15" i="1"/>
  <c r="AO15" i="1" s="1"/>
  <c r="AK15" i="1"/>
  <c r="AL15" i="1" s="1"/>
  <c r="AH15" i="1"/>
  <c r="AI15" i="1" s="1"/>
  <c r="AE15" i="1"/>
  <c r="AF15" i="1" s="1"/>
  <c r="AB15" i="1"/>
  <c r="AC15" i="1" s="1"/>
  <c r="Y15" i="1"/>
  <c r="Z15" i="1" s="1"/>
  <c r="V15" i="1"/>
  <c r="W15" i="1" s="1"/>
  <c r="S15" i="1"/>
  <c r="T15" i="1" s="1"/>
  <c r="P15" i="1"/>
  <c r="O15" i="1"/>
  <c r="AP15" i="1" s="1"/>
  <c r="AT15" i="1" s="1"/>
  <c r="N15" i="1"/>
  <c r="M15" i="1"/>
  <c r="J15" i="1"/>
  <c r="K15" i="1" s="1"/>
  <c r="H15" i="1"/>
  <c r="G15" i="1"/>
  <c r="AN14" i="1"/>
  <c r="AO14" i="1" s="1"/>
  <c r="AK14" i="1"/>
  <c r="AL14" i="1" s="1"/>
  <c r="AH14" i="1"/>
  <c r="AI14" i="1" s="1"/>
  <c r="AE14" i="1"/>
  <c r="AF14" i="1" s="1"/>
  <c r="AB14" i="1"/>
  <c r="AC14" i="1" s="1"/>
  <c r="Y14" i="1"/>
  <c r="Z14" i="1" s="1"/>
  <c r="V14" i="1"/>
  <c r="W14" i="1" s="1"/>
  <c r="S14" i="1"/>
  <c r="T14" i="1" s="1"/>
  <c r="P14" i="1"/>
  <c r="Q14" i="1" s="1"/>
  <c r="O14" i="1"/>
  <c r="AP14" i="1" s="1"/>
  <c r="AT14" i="1" s="1"/>
  <c r="M14" i="1"/>
  <c r="N14" i="1" s="1"/>
  <c r="K14" i="1"/>
  <c r="J14" i="1"/>
  <c r="G14" i="1"/>
  <c r="H14" i="1" s="1"/>
  <c r="AN13" i="1"/>
  <c r="AO13" i="1" s="1"/>
  <c r="AK13" i="1"/>
  <c r="AL13" i="1" s="1"/>
  <c r="AH13" i="1"/>
  <c r="AI13" i="1" s="1"/>
  <c r="AE13" i="1"/>
  <c r="AF13" i="1" s="1"/>
  <c r="AB13" i="1"/>
  <c r="AC13" i="1" s="1"/>
  <c r="Y13" i="1"/>
  <c r="Z13" i="1" s="1"/>
  <c r="V13" i="1"/>
  <c r="W13" i="1" s="1"/>
  <c r="S13" i="1"/>
  <c r="T13" i="1" s="1"/>
  <c r="P13" i="1"/>
  <c r="O13" i="1"/>
  <c r="Q13" i="1" s="1"/>
  <c r="N13" i="1"/>
  <c r="M13" i="1"/>
  <c r="J13" i="1"/>
  <c r="H13" i="1"/>
  <c r="G13" i="1"/>
  <c r="AN12" i="1"/>
  <c r="AO12" i="1" s="1"/>
  <c r="AK12" i="1"/>
  <c r="AL12" i="1" s="1"/>
  <c r="AH12" i="1"/>
  <c r="AI12" i="1" s="1"/>
  <c r="AE12" i="1"/>
  <c r="AF12" i="1" s="1"/>
  <c r="AB12" i="1"/>
  <c r="AC12" i="1" s="1"/>
  <c r="Y12" i="1"/>
  <c r="Z12" i="1" s="1"/>
  <c r="V12" i="1"/>
  <c r="W12" i="1" s="1"/>
  <c r="S12" i="1"/>
  <c r="T12" i="1" s="1"/>
  <c r="P12" i="1"/>
  <c r="O12" i="1"/>
  <c r="AP12" i="1" s="1"/>
  <c r="AT12" i="1" s="1"/>
  <c r="N12" i="1"/>
  <c r="M12" i="1"/>
  <c r="J12" i="1"/>
  <c r="K12" i="1" s="1"/>
  <c r="H12" i="1"/>
  <c r="G12" i="1"/>
  <c r="AN11" i="1"/>
  <c r="AO11" i="1" s="1"/>
  <c r="AK11" i="1"/>
  <c r="AL11" i="1" s="1"/>
  <c r="AH11" i="1"/>
  <c r="AI11" i="1" s="1"/>
  <c r="AE11" i="1"/>
  <c r="AF11" i="1" s="1"/>
  <c r="AB11" i="1"/>
  <c r="AC11" i="1" s="1"/>
  <c r="Y11" i="1"/>
  <c r="Z11" i="1" s="1"/>
  <c r="V11" i="1"/>
  <c r="W11" i="1" s="1"/>
  <c r="S11" i="1"/>
  <c r="P11" i="1"/>
  <c r="O11" i="1"/>
  <c r="AP11" i="1" s="1"/>
  <c r="AT11" i="1" s="1"/>
  <c r="N11" i="1"/>
  <c r="M11" i="1"/>
  <c r="J11" i="1"/>
  <c r="K11" i="1" s="1"/>
  <c r="H11" i="1"/>
  <c r="G11" i="1"/>
  <c r="AP10" i="1"/>
  <c r="AN10" i="1"/>
  <c r="AO10" i="1" s="1"/>
  <c r="AK10" i="1"/>
  <c r="AL10" i="1" s="1"/>
  <c r="AH10" i="1"/>
  <c r="AI10" i="1" s="1"/>
  <c r="AE10" i="1"/>
  <c r="AF10" i="1" s="1"/>
  <c r="AB10" i="1"/>
  <c r="AC10" i="1" s="1"/>
  <c r="Y10" i="1"/>
  <c r="Z10" i="1" s="1"/>
  <c r="V10" i="1"/>
  <c r="W10" i="1" s="1"/>
  <c r="S10" i="1"/>
  <c r="T10" i="1" s="1"/>
  <c r="Q10" i="1"/>
  <c r="P10" i="1"/>
  <c r="M10" i="1"/>
  <c r="N10" i="1" s="1"/>
  <c r="K10" i="1"/>
  <c r="J10" i="1"/>
  <c r="G10" i="1"/>
  <c r="AQ9" i="1"/>
  <c r="AP9" i="1"/>
  <c r="AT9" i="1" s="1"/>
  <c r="AN9" i="1"/>
  <c r="AO9" i="1" s="1"/>
  <c r="AL9" i="1"/>
  <c r="AK9" i="1"/>
  <c r="AH9" i="1"/>
  <c r="AI9" i="1" s="1"/>
  <c r="AF9" i="1"/>
  <c r="AE9" i="1"/>
  <c r="AB9" i="1"/>
  <c r="AC9" i="1" s="1"/>
  <c r="Z9" i="1"/>
  <c r="Y9" i="1"/>
  <c r="V9" i="1"/>
  <c r="W9" i="1" s="1"/>
  <c r="T9" i="1"/>
  <c r="S9" i="1"/>
  <c r="P9" i="1"/>
  <c r="Q9" i="1" s="1"/>
  <c r="N9" i="1"/>
  <c r="M9" i="1"/>
  <c r="J9" i="1"/>
  <c r="K9" i="1" s="1"/>
  <c r="H9" i="1"/>
  <c r="G9" i="1"/>
  <c r="AP8" i="1"/>
  <c r="AT8" i="1" s="1"/>
  <c r="AN8" i="1"/>
  <c r="AO8" i="1" s="1"/>
  <c r="AL8" i="1"/>
  <c r="AK8" i="1"/>
  <c r="AH8" i="1"/>
  <c r="AI8" i="1" s="1"/>
  <c r="AE8" i="1"/>
  <c r="AF8" i="1" s="1"/>
  <c r="AB8" i="1"/>
  <c r="AC8" i="1" s="1"/>
  <c r="Y8" i="1"/>
  <c r="Z8" i="1" s="1"/>
  <c r="V8" i="1"/>
  <c r="W8" i="1" s="1"/>
  <c r="T8" i="1"/>
  <c r="S8" i="1"/>
  <c r="P8" i="1"/>
  <c r="Q8" i="1" s="1"/>
  <c r="M8" i="1"/>
  <c r="N8" i="1" s="1"/>
  <c r="J8" i="1"/>
  <c r="K8" i="1" s="1"/>
  <c r="G8" i="1"/>
  <c r="AP7" i="1"/>
  <c r="AT7" i="1" s="1"/>
  <c r="AN7" i="1"/>
  <c r="AO7" i="1" s="1"/>
  <c r="AK7" i="1"/>
  <c r="AL7" i="1" s="1"/>
  <c r="AH7" i="1"/>
  <c r="AI7" i="1" s="1"/>
  <c r="AE7" i="1"/>
  <c r="AF7" i="1" s="1"/>
  <c r="AB7" i="1"/>
  <c r="AC7" i="1" s="1"/>
  <c r="Z7" i="1"/>
  <c r="Y7" i="1"/>
  <c r="V7" i="1"/>
  <c r="W7" i="1" s="1"/>
  <c r="T7" i="1"/>
  <c r="S7" i="1"/>
  <c r="P7" i="1"/>
  <c r="Q7" i="1" s="1"/>
  <c r="M7" i="1"/>
  <c r="N7" i="1" s="1"/>
  <c r="J7" i="1"/>
  <c r="K7" i="1" s="1"/>
  <c r="G7" i="1"/>
  <c r="H7" i="1" s="1"/>
  <c r="AQ34" i="1" l="1"/>
  <c r="AR34" i="1" s="1"/>
  <c r="AS34" i="1" s="1"/>
  <c r="K34" i="1"/>
  <c r="AQ26" i="1"/>
  <c r="AR26" i="1" s="1"/>
  <c r="AS26" i="1" s="1"/>
  <c r="K26" i="1"/>
  <c r="AQ8" i="1"/>
  <c r="AR8" i="1" s="1"/>
  <c r="AS8" i="1" s="1"/>
  <c r="H8" i="1"/>
  <c r="AQ24" i="1"/>
  <c r="AR24" i="1" s="1"/>
  <c r="AS24" i="1" s="1"/>
  <c r="H24" i="1"/>
  <c r="AQ30" i="1"/>
  <c r="AR30" i="1" s="1"/>
  <c r="AS30" i="1" s="1"/>
  <c r="K30" i="1"/>
  <c r="Q12" i="1"/>
  <c r="AQ13" i="1"/>
  <c r="AR23" i="1"/>
  <c r="AS23" i="1" s="1"/>
  <c r="AR31" i="1"/>
  <c r="AS31" i="1" s="1"/>
  <c r="AQ38" i="1"/>
  <c r="AQ12" i="1"/>
  <c r="AR12" i="1" s="1"/>
  <c r="AS12" i="1" s="1"/>
  <c r="K13" i="1"/>
  <c r="AP16" i="1"/>
  <c r="AT16" i="1" s="1"/>
  <c r="Q16" i="1"/>
  <c r="H22" i="1"/>
  <c r="H23" i="1"/>
  <c r="H27" i="1"/>
  <c r="AQ28" i="1"/>
  <c r="AR28" i="1" s="1"/>
  <c r="AS28" i="1" s="1"/>
  <c r="H31" i="1"/>
  <c r="AQ32" i="1"/>
  <c r="AR32" i="1" s="1"/>
  <c r="AS32" i="1" s="1"/>
  <c r="AP37" i="1"/>
  <c r="AT37" i="1" s="1"/>
  <c r="H38" i="1"/>
  <c r="AQ11" i="1"/>
  <c r="AP13" i="1"/>
  <c r="AR25" i="1"/>
  <c r="AS25" i="1" s="1"/>
  <c r="AR29" i="1"/>
  <c r="AS29" i="1" s="1"/>
  <c r="AR33" i="1"/>
  <c r="AS33" i="1" s="1"/>
  <c r="K39" i="1"/>
  <c r="AR9" i="1"/>
  <c r="AS9" i="1" s="1"/>
  <c r="AQ10" i="1"/>
  <c r="AR10" i="1" s="1"/>
  <c r="AS10" i="1" s="1"/>
  <c r="H10" i="1"/>
  <c r="Q11" i="1"/>
  <c r="AR11" i="1"/>
  <c r="AS11" i="1" s="1"/>
  <c r="AQ14" i="1"/>
  <c r="AR14" i="1" s="1"/>
  <c r="AS14" i="1" s="1"/>
  <c r="AQ16" i="1"/>
  <c r="AR16" i="1" s="1"/>
  <c r="AS16" i="1" s="1"/>
  <c r="AL16" i="1"/>
  <c r="AR27" i="1"/>
  <c r="AS27" i="1" s="1"/>
  <c r="AP38" i="1"/>
  <c r="AQ7" i="1"/>
  <c r="AR7" i="1" s="1"/>
  <c r="AS7" i="1" s="1"/>
  <c r="AT10" i="1"/>
  <c r="AQ15" i="1"/>
  <c r="AR15" i="1" s="1"/>
  <c r="AS15" i="1" s="1"/>
  <c r="Q15" i="1"/>
  <c r="H37" i="1"/>
  <c r="AQ37" i="1"/>
  <c r="AR37" i="1"/>
  <c r="AS37" i="1" s="1"/>
  <c r="AR39" i="1"/>
  <c r="AS39" i="1" s="1"/>
  <c r="T11" i="1"/>
  <c r="AQ35" i="1"/>
  <c r="AR35" i="1" s="1"/>
  <c r="AS35" i="1" s="1"/>
  <c r="AR36" i="1"/>
  <c r="AS36" i="1" s="1"/>
  <c r="AQ39" i="1"/>
  <c r="N39" i="1"/>
  <c r="AT39" i="1"/>
  <c r="K16" i="1"/>
  <c r="AT23" i="1"/>
  <c r="AT25" i="1"/>
  <c r="AT27" i="1"/>
  <c r="AT29" i="1"/>
  <c r="AT31" i="1"/>
  <c r="AT33" i="1"/>
  <c r="AT36" i="1"/>
  <c r="AR13" i="1" l="1"/>
  <c r="AS13" i="1" s="1"/>
  <c r="AS17" i="1" s="1"/>
  <c r="AT13" i="1"/>
  <c r="AT17" i="1" s="1"/>
  <c r="AT38" i="1"/>
  <c r="AT40" i="1" s="1"/>
  <c r="AR38" i="1"/>
  <c r="AS38" i="1" s="1"/>
  <c r="AS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Jānis</author>
    <author>PackardBell</author>
    <author>Konstantins</author>
    <author>Compaq</author>
  </authors>
  <commentList>
    <comment ref="R7" authorId="0" shapeId="0" xr:uid="{F41D2187-1EF3-4209-A57A-0F0C5181DC29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02.05.2016. 
8113,21 MWh</t>
        </r>
      </text>
    </comment>
    <comment ref="AA7" authorId="1" shapeId="0" xr:uid="{7E14FF6D-9977-4E8D-81D1-72122E557E64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7793,61-7781,59</t>
        </r>
      </text>
    </comment>
    <comment ref="R8" authorId="0" shapeId="0" xr:uid="{1875C69E-CAEA-4134-AA6F-7E2D8AB8698A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03.05.2016. 
2579,52 MWh</t>
        </r>
      </text>
    </comment>
    <comment ref="AA8" authorId="1" shapeId="0" xr:uid="{45188D23-7577-49D2-BF33-9ACB81B9F7A1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2476,92-2478,71</t>
        </r>
      </text>
    </comment>
    <comment ref="R9" authorId="0" shapeId="0" xr:uid="{FF8F20D1-FB63-4FBB-B234-BB5CDA30040A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02.05.2016. 
4678,95 MWh</t>
        </r>
      </text>
    </comment>
    <comment ref="AA9" authorId="1" shapeId="0" xr:uid="{9FEAC76B-433B-470A-87F4-D5DDD9B48ADD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4508,86-4502,06</t>
        </r>
      </text>
    </comment>
    <comment ref="O10" authorId="2" shapeId="0" xr:uid="{D2633675-E181-4393-A284-6B57BFA90A28}">
      <text>
        <r>
          <rPr>
            <b/>
            <sz val="9"/>
            <color indexed="81"/>
            <rFont val="Tahoma"/>
            <family val="2"/>
            <charset val="186"/>
          </rPr>
          <t>Atslēgta apkure 29.04.2016. skaitītāja rādījums 6191,25 MWh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A10" authorId="1" shapeId="0" xr:uid="{C2303555-D052-4E8C-ACD8-62EE7C637729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5612,97-5593,18</t>
        </r>
      </text>
    </comment>
    <comment ref="I11" authorId="3" shapeId="0" xr:uid="{35672FA9-A4DA-42F2-93DA-A1C3D54DD709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351,11-350,36</t>
        </r>
      </text>
    </comment>
    <comment ref="L11" authorId="3" shapeId="0" xr:uid="{B3C516E9-DF75-43B1-B26E-698AE77DB494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351,90-351,11
</t>
        </r>
      </text>
    </comment>
    <comment ref="R11" authorId="0" shapeId="0" xr:uid="{F0201C32-6BFC-416B-8650-AD79DCD7256B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05.05.2016. 
352,47 MWh</t>
        </r>
      </text>
    </comment>
    <comment ref="AJ11" authorId="3" shapeId="0" xr:uid="{55D92B2E-2717-45A8-9DB3-02D652CEA6DB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348,59-348,34</t>
        </r>
      </text>
    </comment>
    <comment ref="I12" authorId="3" shapeId="0" xr:uid="{30FFD576-6EF3-4BB1-8114-A456A32FEC45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4384,33-4331,26
</t>
        </r>
      </text>
    </comment>
    <comment ref="L12" authorId="3" shapeId="0" xr:uid="{E623DEE0-7E8F-45E9-BB09-E5B0DFD16439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4384,33-4437,40
</t>
        </r>
      </text>
    </comment>
    <comment ref="R12" authorId="0" shapeId="0" xr:uid="{34056641-8295-4E47-BF0A-E0881CD10032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05.05.2016. 
4470,15 MWh</t>
        </r>
      </text>
    </comment>
    <comment ref="AJ12" authorId="3" shapeId="0" xr:uid="{82281A81-FFFC-4322-845F-669052AD17C6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4199,94-4174,30</t>
        </r>
      </text>
    </comment>
    <comment ref="L13" authorId="3" shapeId="0" xr:uid="{BB9BF740-44B5-4032-A6C3-AC796CFF09CC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337,71-318,54</t>
        </r>
      </text>
    </comment>
    <comment ref="O13" authorId="0" shapeId="0" xr:uid="{F6EF8BC1-F820-4CE8-B762-A04E1811081F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29.04.2016. 
348,58 MWh</t>
        </r>
      </text>
    </comment>
    <comment ref="AJ13" authorId="3" shapeId="0" xr:uid="{CBDEC051-4942-41E0-A65E-38F28CD236B1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252,68-238,67</t>
        </r>
      </text>
    </comment>
    <comment ref="I14" authorId="3" shapeId="0" xr:uid="{DFD38044-24CD-4A41-ABCC-9D88B87556F2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639,94-616,68</t>
        </r>
      </text>
    </comment>
    <comment ref="L14" authorId="3" shapeId="0" xr:uid="{B352DAF9-99C1-4D51-8110-A1EB8848F49B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639,94-663,14</t>
        </r>
      </text>
    </comment>
    <comment ref="R14" authorId="0" shapeId="0" xr:uid="{C4FE3ED2-50E1-481C-A13E-76D380F3A7AC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05.05.2016. 
677,04 MWh</t>
        </r>
      </text>
    </comment>
    <comment ref="AJ14" authorId="3" shapeId="0" xr:uid="{984CF527-64BA-4064-98E0-96AE7F42FD75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558,89-541,58</t>
        </r>
      </text>
    </comment>
    <comment ref="L15" authorId="3" shapeId="0" xr:uid="{3933A7E5-6E7E-43C7-AB71-A462E3EDFF9D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303,92-299,83
</t>
        </r>
      </text>
    </comment>
    <comment ref="R15" authorId="0" shapeId="0" xr:uid="{599DD951-80D3-4AFA-A289-970E6183FAD3}">
      <text>
        <r>
          <rPr>
            <b/>
            <sz val="9"/>
            <color indexed="81"/>
            <rFont val="Tahoma"/>
            <family val="2"/>
            <charset val="186"/>
          </rPr>
          <t>Jāniapkure atslēgta 05.05.2016. 
306,23 MWh</t>
        </r>
      </text>
    </comment>
    <comment ref="AJ15" authorId="3" shapeId="0" xr:uid="{C439E4D9-0B78-40E4-816A-A55ACB0CC8E1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283,62-280,50</t>
        </r>
      </text>
    </comment>
    <comment ref="O16" authorId="0" shapeId="0" xr:uid="{90A27E28-E6B5-414D-8E4F-C194DCE48329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29.04.2016. 
MWh</t>
        </r>
      </text>
    </comment>
    <comment ref="R22" authorId="0" shapeId="0" xr:uid="{1B8117F3-EF22-47C3-8A8A-AA3E3403EFB7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09.05.2016. 
1757,4 MWh</t>
        </r>
      </text>
    </comment>
    <comment ref="AA22" authorId="1" shapeId="0" xr:uid="{835F200E-7F75-4C88-8F00-3C6D7DB790F4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1641,37-1636,24</t>
        </r>
      </text>
    </comment>
    <comment ref="R23" authorId="0" shapeId="0" xr:uid="{1D0A1398-25D9-415B-9A19-FA8693A7A8B9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02.05.2016. 
1357,69 MWh</t>
        </r>
      </text>
    </comment>
    <comment ref="AA23" authorId="1" shapeId="0" xr:uid="{B531E00B-5C02-4A69-9FF9-B14A015604C4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1256,46-1253,48</t>
        </r>
      </text>
    </comment>
    <comment ref="R24" authorId="0" shapeId="0" xr:uid="{789D131D-2408-4CBF-9E0A-87B3948DE5CE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03.05.2016. 
1729,44 MWh</t>
        </r>
      </text>
    </comment>
    <comment ref="AA24" authorId="1" shapeId="0" xr:uid="{AFBB89E6-8223-4F36-A22D-9CAF51CADFB3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1627,31-1622,09</t>
        </r>
      </text>
    </comment>
    <comment ref="R25" authorId="0" shapeId="0" xr:uid="{EDCE75CB-49DA-4F0C-92E8-2833D9FAF637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07.05.2016. 
1188,31 MWh</t>
        </r>
      </text>
    </comment>
    <comment ref="AA25" authorId="1" shapeId="0" xr:uid="{AEE8670A-E868-4183-B129-F121FBF47DC3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1106,78-1104,58</t>
        </r>
      </text>
    </comment>
    <comment ref="R26" authorId="0" shapeId="0" xr:uid="{EAABB992-78CD-4FCA-8E2D-6DBDAF3E7C2E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09.05.2016. 
808,83 MWh</t>
        </r>
      </text>
    </comment>
    <comment ref="AA26" authorId="1" shapeId="0" xr:uid="{39F52B24-357B-4CA8-9644-8ACCF9FB5D11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735,10-732,67</t>
        </r>
      </text>
    </comment>
    <comment ref="R27" authorId="0" shapeId="0" xr:uid="{E7E9144C-0E72-4E25-AC4D-0C44BC0F250F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09.05.2016. 
2559,34 MWh</t>
        </r>
      </text>
    </comment>
    <comment ref="AA27" authorId="1" shapeId="0" xr:uid="{499A0CA2-1BA8-4F30-8A63-3C293890CBB1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2408,50-2402,55</t>
        </r>
      </text>
    </comment>
    <comment ref="R28" authorId="0" shapeId="0" xr:uid="{99284291-ED96-45EE-8EFD-D7BEA0917411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09.05.2016. 
1025,79 MWh</t>
        </r>
      </text>
    </comment>
    <comment ref="AA28" authorId="1" shapeId="0" xr:uid="{333D05C5-76DB-4301-A030-F703F3C3281B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949,54-946,56</t>
        </r>
      </text>
    </comment>
    <comment ref="R29" authorId="0" shapeId="0" xr:uid="{E149BDC6-B281-468E-887C-7AB57B252FC3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06.05.2016. 
1012,05 MWh</t>
        </r>
      </text>
    </comment>
    <comment ref="AA29" authorId="1" shapeId="0" xr:uid="{6D5F5C8C-7FA2-4D03-B734-918D5AC17C8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933,68-931,77</t>
        </r>
      </text>
    </comment>
    <comment ref="R30" authorId="0" shapeId="0" xr:uid="{DCF979FA-1F31-4EE2-972F-8403A6E95A60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05.05.2016. 
1781,24 MWh</t>
        </r>
      </text>
    </comment>
    <comment ref="AA30" authorId="1" shapeId="0" xr:uid="{0E907032-A027-4388-88C4-7FDA4C0BD8AE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1656,46-1650,38</t>
        </r>
      </text>
    </comment>
    <comment ref="O31" authorId="2" shapeId="0" xr:uid="{86B00125-5082-4212-8277-BD18E8142699}">
      <text>
        <r>
          <rPr>
            <b/>
            <sz val="9"/>
            <color indexed="81"/>
            <rFont val="Tahoma"/>
            <family val="2"/>
            <charset val="186"/>
          </rPr>
          <t>Atslēgta apkure 29.04.2016. skaitītāja rādījums 4469,65 MWh</t>
        </r>
      </text>
    </comment>
    <comment ref="AA31" authorId="1" shapeId="0" xr:uid="{E9AFE10A-DA34-4ABB-B58F-28DC7BAE0336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4370,34-4364,65</t>
        </r>
      </text>
    </comment>
    <comment ref="R32" authorId="0" shapeId="0" xr:uid="{D54F17B2-86E3-4984-BC2A-5C1A4713D9A4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09.05.2016. 
4775,66 MWh</t>
        </r>
      </text>
    </comment>
    <comment ref="AA32" authorId="1" shapeId="0" xr:uid="{EE4D08D4-03B9-4727-92A6-B3075D7568C4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4571,76-4561,87</t>
        </r>
      </text>
    </comment>
    <comment ref="R33" authorId="0" shapeId="0" xr:uid="{FE506914-5C6C-40F5-A5EB-D10528AA1D89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03.05.2016. 
3932,05 MWh</t>
        </r>
      </text>
    </comment>
    <comment ref="AA33" authorId="1" shapeId="0" xr:uid="{FFC57895-86D3-4683-A4A7-0A1C2F2CD60E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3744,02-3735,58</t>
        </r>
      </text>
    </comment>
    <comment ref="R34" authorId="0" shapeId="0" xr:uid="{E9378794-F024-4901-BD5A-395A1A483764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02.05.2016. 
1040,82 MWh</t>
        </r>
      </text>
    </comment>
    <comment ref="AA34" authorId="1" shapeId="0" xr:uid="{F379FF33-3D62-4657-8B1E-31BF20DD0955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974,71-972,19</t>
        </r>
      </text>
    </comment>
    <comment ref="R35" authorId="0" shapeId="0" xr:uid="{A8A7263B-24DE-4273-890D-C544ED14D400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03.05.2016. 
5,53 MWh</t>
        </r>
      </text>
    </comment>
    <comment ref="AA35" authorId="1" shapeId="0" xr:uid="{F4B558A0-825D-4714-A4E8-FF0A2CB9BE24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565,11-561,92</t>
        </r>
      </text>
    </comment>
    <comment ref="R36" authorId="0" shapeId="0" xr:uid="{4588701D-4EC7-45B1-9890-6EF36F112E44}">
      <text>
        <r>
          <rPr>
            <b/>
            <sz val="9"/>
            <color indexed="81"/>
            <rFont val="Tahoma"/>
            <family val="2"/>
            <charset val="186"/>
          </rPr>
          <t>Jānis:</t>
        </r>
        <r>
          <rPr>
            <sz val="9"/>
            <color indexed="81"/>
            <rFont val="Tahoma"/>
            <family val="2"/>
            <charset val="186"/>
          </rPr>
          <t xml:space="preserve">
apkure atslēgta 09.05.2016. 
7,74 MWh</t>
        </r>
      </text>
    </comment>
    <comment ref="AA36" authorId="1" shapeId="0" xr:uid="{C28C9320-F3C4-4B11-B867-BF93130D9A2B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1456,52-1452,81</t>
        </r>
      </text>
    </comment>
    <comment ref="O37" authorId="2" shapeId="0" xr:uid="{F68DE8E9-E541-4F5C-98A2-F4731D5E3456}">
      <text>
        <r>
          <rPr>
            <b/>
            <sz val="9"/>
            <color indexed="81"/>
            <rFont val="Tahoma"/>
            <family val="2"/>
            <charset val="186"/>
          </rPr>
          <t>Paši atslēguši apkuri 05.05.2015.</t>
        </r>
      </text>
    </comment>
    <comment ref="O38" authorId="2" shapeId="0" xr:uid="{B29E8B6F-441B-4DB3-AF4B-EE1ABF7AD355}">
      <text>
        <r>
          <rPr>
            <b/>
            <sz val="9"/>
            <color indexed="81"/>
            <rFont val="Tahoma"/>
            <family val="2"/>
            <charset val="186"/>
          </rPr>
          <t>Paši atslēguši apkuri 05.05.2015.</t>
        </r>
      </text>
    </comment>
    <comment ref="O39" authorId="2" shapeId="0" xr:uid="{318F5B5D-B187-4FE3-AF93-D3490E5AAE52}">
      <text>
        <r>
          <rPr>
            <b/>
            <sz val="9"/>
            <color indexed="81"/>
            <rFont val="Tahoma"/>
            <family val="2"/>
            <charset val="186"/>
          </rPr>
          <t>Paši atslēguši apkuri 05.05.2015.</t>
        </r>
      </text>
    </comment>
  </commentList>
</comments>
</file>

<file path=xl/sharedStrings.xml><?xml version="1.0" encoding="utf-8"?>
<sst xmlns="http://schemas.openxmlformats.org/spreadsheetml/2006/main" count="194" uniqueCount="73">
  <si>
    <t>Nerenovētās mājas 2016</t>
  </si>
  <si>
    <t>Objekts</t>
  </si>
  <si>
    <t>Dzīvokļu skaits</t>
  </si>
  <si>
    <t>m2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</si>
  <si>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</si>
  <si>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</si>
  <si>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</si>
  <si>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</si>
  <si>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</si>
  <si>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</si>
  <si>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</si>
  <si>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</si>
  <si>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</si>
  <si>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</si>
  <si>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</si>
  <si>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</si>
  <si>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</si>
  <si>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Apkure kWh/m2</t>
  </si>
  <si>
    <t>Siltumenerģija kWh/m2</t>
  </si>
  <si>
    <t>KU</t>
  </si>
  <si>
    <t>Apkure</t>
  </si>
  <si>
    <t>KŪ</t>
  </si>
  <si>
    <t>Parka Nr.3</t>
  </si>
  <si>
    <t>Meliorācijas Nr.15</t>
  </si>
  <si>
    <t>Rīgas Nr.16</t>
  </si>
  <si>
    <t>Rīgas Nr.18</t>
  </si>
  <si>
    <t>Spartaka Nr.8-1</t>
  </si>
  <si>
    <t>Spartaka Nr.14</t>
  </si>
  <si>
    <t>Spartaka Nr.9</t>
  </si>
  <si>
    <t>Spartaka Nr.13</t>
  </si>
  <si>
    <t>Spartaka Nr.10</t>
  </si>
  <si>
    <t>Aizupes 4</t>
  </si>
  <si>
    <t>Vidēji</t>
  </si>
  <si>
    <t>Renovētās mājas 2016</t>
  </si>
  <si>
    <t xml:space="preserve">Kastaņu Nr.4 </t>
  </si>
  <si>
    <t>Kastaņu Nr.5</t>
  </si>
  <si>
    <t>Kastaņu Nr.6</t>
  </si>
  <si>
    <t>Kastaņu Nr.7</t>
  </si>
  <si>
    <t>Kastaņu Nr.9</t>
  </si>
  <si>
    <t>Parka Nr.1</t>
  </si>
  <si>
    <t>Meliorācijas Nr.17</t>
  </si>
  <si>
    <t>Meliorācijas Nr.19</t>
  </si>
  <si>
    <t>Meliorācijas Nr.21</t>
  </si>
  <si>
    <t>Meliorācijas Nr.23</t>
  </si>
  <si>
    <t>Meliorācijas Nr.25</t>
  </si>
  <si>
    <t>Saules Nr.9</t>
  </si>
  <si>
    <t>Stadiona Nr.12</t>
  </si>
  <si>
    <t>Skolas 11</t>
  </si>
  <si>
    <t>Skolas 13</t>
  </si>
  <si>
    <t>Saules 11, Brankas</t>
  </si>
  <si>
    <t>Saules 7, Brankas</t>
  </si>
  <si>
    <t>Saules 1, Brankas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</si>
  <si>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</si>
  <si>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</si>
  <si>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</si>
  <si>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</si>
  <si>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</si>
  <si>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</si>
  <si>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</si>
  <si>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</si>
  <si>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</si>
  <si>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</si>
  <si>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</si>
  <si>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</si>
  <si>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Aizupes -4</t>
  </si>
  <si>
    <t>Skolas Nr.11</t>
  </si>
  <si>
    <t>Skolas Nr.13</t>
  </si>
  <si>
    <t>Saules iela 11, Brankas</t>
  </si>
  <si>
    <t>Saules iela 7, Brankas</t>
  </si>
  <si>
    <t>Saules iela 1, Brankas</t>
  </si>
  <si>
    <t>Apkures siltummezgla skaitītāja rādījumi un patēriņš MWh 2016.gadā Ozolniekos, Ozolnieku novadā</t>
  </si>
  <si>
    <t>Informācijas sniedzējs: SIA "Ozolnieku KSDU"</t>
  </si>
  <si>
    <t>Publicētājs: ZREA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</si>
</sst>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2" fontId="5" fillId="2" borderId="33" xfId="0" applyNumberFormat="1" applyFont="1" applyFill="1" applyBorder="1" applyAlignment="1">
      <alignment horizontal="center" vertical="center"/>
    </xf>
    <xf numFmtId="0" fontId="0" fillId="2" borderId="34" xfId="0" applyFill="1" applyBorder="1"/>
    <xf numFmtId="2" fontId="5" fillId="2" borderId="35" xfId="0" applyNumberFormat="1" applyFont="1" applyFill="1" applyBorder="1" applyAlignment="1">
      <alignment horizontal="center" vertical="center"/>
    </xf>
    <xf numFmtId="2" fontId="6" fillId="2" borderId="31" xfId="0" applyNumberFormat="1" applyFont="1" applyFill="1" applyBorder="1"/>
    <xf numFmtId="2" fontId="0" fillId="2" borderId="34" xfId="0" applyNumberFormat="1" applyFont="1" applyFill="1" applyBorder="1" applyAlignment="1">
      <alignment horizontal="center" vertical="center"/>
    </xf>
    <xf numFmtId="2" fontId="5" fillId="2" borderId="32" xfId="0" applyNumberFormat="1" applyFont="1" applyFill="1" applyBorder="1" applyAlignment="1">
      <alignment horizontal="center" vertical="center"/>
    </xf>
    <xf numFmtId="2" fontId="6" fillId="2" borderId="33" xfId="0" applyNumberFormat="1" applyFont="1" applyFill="1" applyBorder="1"/>
    <xf numFmtId="2" fontId="5" fillId="2" borderId="34" xfId="0" applyNumberFormat="1" applyFont="1" applyFill="1" applyBorder="1" applyAlignment="1">
      <alignment horizontal="center" vertical="center"/>
    </xf>
    <xf numFmtId="2" fontId="7" fillId="2" borderId="35" xfId="0" applyNumberFormat="1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/>
    </xf>
    <xf numFmtId="2" fontId="5" fillId="0" borderId="34" xfId="0" applyNumberFormat="1" applyFont="1" applyFill="1" applyBorder="1" applyAlignment="1">
      <alignment horizontal="center" vertical="center"/>
    </xf>
    <xf numFmtId="2" fontId="5" fillId="0" borderId="35" xfId="0" applyNumberFormat="1" applyFont="1" applyFill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2" fontId="5" fillId="2" borderId="37" xfId="0" applyNumberFormat="1" applyFont="1" applyFill="1" applyBorder="1" applyAlignment="1">
      <alignment horizontal="center" vertical="center"/>
    </xf>
    <xf numFmtId="0" fontId="0" fillId="2" borderId="38" xfId="0" applyFill="1" applyBorder="1"/>
    <xf numFmtId="2" fontId="5" fillId="2" borderId="39" xfId="0" applyNumberFormat="1" applyFont="1" applyFill="1" applyBorder="1" applyAlignment="1">
      <alignment horizontal="center" vertical="center"/>
    </xf>
    <xf numFmtId="2" fontId="6" fillId="2" borderId="13" xfId="0" applyNumberFormat="1" applyFont="1" applyFill="1" applyBorder="1"/>
    <xf numFmtId="2" fontId="0" fillId="2" borderId="38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6" fillId="2" borderId="37" xfId="0" applyNumberFormat="1" applyFont="1" applyFill="1" applyBorder="1"/>
    <xf numFmtId="2" fontId="5" fillId="2" borderId="38" xfId="0" applyNumberFormat="1" applyFont="1" applyFill="1" applyBorder="1" applyAlignment="1">
      <alignment horizontal="center" vertical="center"/>
    </xf>
    <xf numFmtId="2" fontId="7" fillId="2" borderId="39" xfId="0" applyNumberFormat="1" applyFont="1" applyFill="1" applyBorder="1" applyAlignment="1">
      <alignment horizontal="center" vertical="center"/>
    </xf>
    <xf numFmtId="2" fontId="5" fillId="0" borderId="37" xfId="0" applyNumberFormat="1" applyFont="1" applyFill="1" applyBorder="1" applyAlignment="1">
      <alignment horizontal="center" vertical="center"/>
    </xf>
    <xf numFmtId="2" fontId="5" fillId="0" borderId="38" xfId="0" applyNumberFormat="1" applyFont="1" applyFill="1" applyBorder="1" applyAlignment="1">
      <alignment horizontal="center" vertical="center"/>
    </xf>
    <xf numFmtId="2" fontId="5" fillId="0" borderId="39" xfId="0" applyNumberFormat="1" applyFont="1" applyFill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6" fillId="0" borderId="37" xfId="0" applyNumberFormat="1" applyFont="1" applyFill="1" applyBorder="1"/>
    <xf numFmtId="2" fontId="8" fillId="2" borderId="13" xfId="0" applyNumberFormat="1" applyFont="1" applyFill="1" applyBorder="1"/>
    <xf numFmtId="0" fontId="6" fillId="2" borderId="13" xfId="0" applyFont="1" applyFill="1" applyBorder="1"/>
    <xf numFmtId="0" fontId="3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37" xfId="0" applyNumberFormat="1" applyFont="1" applyFill="1" applyBorder="1" applyAlignment="1">
      <alignment horizontal="center" vertical="center"/>
    </xf>
    <xf numFmtId="2" fontId="5" fillId="3" borderId="39" xfId="0" applyNumberFormat="1" applyFont="1" applyFill="1" applyBorder="1" applyAlignment="1">
      <alignment horizontal="center" vertical="center"/>
    </xf>
    <xf numFmtId="0" fontId="5" fillId="2" borderId="13" xfId="0" applyFont="1" applyFill="1" applyBorder="1"/>
    <xf numFmtId="2" fontId="5" fillId="3" borderId="14" xfId="0" applyNumberFormat="1" applyFont="1" applyFill="1" applyBorder="1" applyAlignment="1">
      <alignment horizontal="center" vertical="center"/>
    </xf>
    <xf numFmtId="0" fontId="5" fillId="2" borderId="37" xfId="0" applyFont="1" applyFill="1" applyBorder="1"/>
    <xf numFmtId="0" fontId="5" fillId="2" borderId="37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 vertical="center"/>
    </xf>
    <xf numFmtId="2" fontId="5" fillId="3" borderId="38" xfId="0" applyNumberFormat="1" applyFont="1" applyFill="1" applyBorder="1" applyAlignment="1">
      <alignment horizontal="center" vertical="center"/>
    </xf>
    <xf numFmtId="2" fontId="3" fillId="3" borderId="21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2" fontId="5" fillId="3" borderId="18" xfId="0" applyNumberFormat="1" applyFont="1" applyFill="1" applyBorder="1" applyAlignment="1">
      <alignment horizontal="center" vertical="center"/>
    </xf>
    <xf numFmtId="2" fontId="6" fillId="2" borderId="16" xfId="0" applyNumberFormat="1" applyFont="1" applyFill="1" applyBorder="1"/>
    <xf numFmtId="2" fontId="0" fillId="2" borderId="17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2" fontId="6" fillId="2" borderId="20" xfId="0" applyNumberFormat="1" applyFont="1" applyFill="1" applyBorder="1"/>
    <xf numFmtId="2" fontId="5" fillId="2" borderId="17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3" borderId="16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/>
    <xf numFmtId="2" fontId="6" fillId="2" borderId="16" xfId="0" applyNumberFormat="1" applyFont="1" applyFill="1" applyBorder="1" applyAlignment="1"/>
    <xf numFmtId="2" fontId="5" fillId="3" borderId="17" xfId="0" applyNumberFormat="1" applyFont="1" applyFill="1" applyBorder="1" applyAlignment="1">
      <alignment horizontal="center" vertical="center"/>
    </xf>
    <xf numFmtId="2" fontId="3" fillId="3" borderId="29" xfId="0" applyNumberFormat="1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1" fillId="0" borderId="40" xfId="0" applyNumberFormat="1" applyFont="1" applyFill="1" applyBorder="1" applyAlignment="1">
      <alignment horizontal="center" vertical="center"/>
    </xf>
    <xf numFmtId="2" fontId="1" fillId="0" borderId="41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/>
    </xf>
    <xf numFmtId="0" fontId="0" fillId="2" borderId="0" xfId="0" applyFill="1"/>
    <xf numFmtId="0" fontId="10" fillId="2" borderId="0" xfId="0" applyFont="1" applyFill="1"/>
    <xf numFmtId="2" fontId="1" fillId="0" borderId="0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7" fillId="2" borderId="32" xfId="0" applyNumberFormat="1" applyFont="1" applyFill="1" applyBorder="1" applyAlignment="1">
      <alignment horizontal="center" vertical="center"/>
    </xf>
    <xf numFmtId="2" fontId="5" fillId="0" borderId="31" xfId="0" applyNumberFormat="1" applyFont="1" applyFill="1" applyBorder="1" applyAlignment="1">
      <alignment horizontal="center" vertical="center"/>
    </xf>
    <xf numFmtId="2" fontId="5" fillId="0" borderId="32" xfId="0" applyNumberFormat="1" applyFont="1" applyFill="1" applyBorder="1" applyAlignment="1">
      <alignment horizontal="center" vertical="center"/>
    </xf>
    <xf numFmtId="2" fontId="5" fillId="0" borderId="52" xfId="0" applyNumberFormat="1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11" fillId="2" borderId="37" xfId="0" applyNumberFormat="1" applyFont="1" applyFill="1" applyBorder="1"/>
    <xf numFmtId="2" fontId="11" fillId="2" borderId="13" xfId="0" applyNumberFormat="1" applyFont="1" applyFill="1" applyBorder="1"/>
    <xf numFmtId="0" fontId="6" fillId="0" borderId="13" xfId="0" applyFont="1" applyBorder="1"/>
    <xf numFmtId="0" fontId="6" fillId="0" borderId="37" xfId="0" applyFont="1" applyBorder="1"/>
    <xf numFmtId="0" fontId="6" fillId="2" borderId="37" xfId="0" applyFont="1" applyFill="1" applyBorder="1"/>
    <xf numFmtId="0" fontId="11" fillId="0" borderId="13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2" borderId="13" xfId="0" applyNumberFormat="1" applyFont="1" applyFill="1" applyBorder="1"/>
    <xf numFmtId="2" fontId="5" fillId="2" borderId="37" xfId="0" applyNumberFormat="1" applyFont="1" applyFill="1" applyBorder="1"/>
    <xf numFmtId="2" fontId="5" fillId="2" borderId="13" xfId="0" applyNumberFormat="1" applyFont="1" applyFill="1" applyBorder="1" applyAlignment="1">
      <alignment horizontal="center"/>
    </xf>
    <xf numFmtId="2" fontId="3" fillId="2" borderId="37" xfId="0" applyNumberFormat="1" applyFont="1" applyFill="1" applyBorder="1" applyAlignment="1">
      <alignment horizontal="center"/>
    </xf>
    <xf numFmtId="2" fontId="3" fillId="2" borderId="37" xfId="0" applyNumberFormat="1" applyFont="1" applyFill="1" applyBorder="1"/>
    <xf numFmtId="2" fontId="3" fillId="2" borderId="13" xfId="0" applyNumberFormat="1" applyFont="1" applyFill="1" applyBorder="1"/>
    <xf numFmtId="2" fontId="5" fillId="2" borderId="37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2" fontId="5" fillId="2" borderId="16" xfId="0" applyNumberFormat="1" applyFont="1" applyFill="1" applyBorder="1"/>
    <xf numFmtId="2" fontId="5" fillId="0" borderId="19" xfId="0" applyNumberFormat="1" applyFont="1" applyBorder="1" applyAlignment="1">
      <alignment horizontal="center" vertical="center"/>
    </xf>
    <xf numFmtId="2" fontId="5" fillId="2" borderId="20" xfId="0" applyNumberFormat="1" applyFont="1" applyFill="1" applyBorder="1"/>
    <xf numFmtId="2" fontId="5" fillId="0" borderId="18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20" xfId="0" applyNumberFormat="1" applyFont="1" applyFill="1" applyBorder="1"/>
    <xf numFmtId="2" fontId="3" fillId="2" borderId="16" xfId="0" applyNumberFormat="1" applyFont="1" applyFill="1" applyBorder="1"/>
    <xf numFmtId="2" fontId="5" fillId="0" borderId="16" xfId="0" applyNumberFormat="1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2" fontId="1" fillId="0" borderId="5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10" fillId="2" borderId="0" xfId="0" applyFont="1" applyFill="1" applyBorder="1"/>
    <xf numFmtId="0" fontId="14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15" fillId="0" borderId="59" xfId="0" applyFont="1" applyBorder="1"/>
    <xf numFmtId="0" fontId="15" fillId="0" borderId="60" xfId="0" applyFont="1" applyBorder="1"/>
    <xf numFmtId="0" fontId="15" fillId="0" borderId="61" xfId="0" applyFont="1" applyBorder="1"/>
    <xf numFmtId="0" fontId="15" fillId="0" borderId="35" xfId="0" applyFont="1" applyBorder="1"/>
    <xf numFmtId="0" fontId="15" fillId="0" borderId="55" xfId="0" applyFont="1" applyBorder="1"/>
    <xf numFmtId="0" fontId="15" fillId="0" borderId="33" xfId="0" applyFont="1" applyBorder="1"/>
    <xf numFmtId="0" fontId="14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1</xdr:row>
      <xdr:rowOff>76201</xdr:rowOff>
    </xdr:from>
    <xdr:to>
      <xdr:col>14</xdr:col>
      <xdr:colOff>496359</xdr:colOff>
      <xdr:row>24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7DB746-68AD-405E-B9C6-34738AFF0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314326"/>
          <a:ext cx="8783108" cy="445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33</xdr:row>
      <xdr:rowOff>114300</xdr:rowOff>
    </xdr:from>
    <xdr:to>
      <xdr:col>14</xdr:col>
      <xdr:colOff>370986</xdr:colOff>
      <xdr:row>63</xdr:row>
      <xdr:rowOff>159785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458BA8-5A31-43EA-94D1-418B1D49F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6448425"/>
          <a:ext cx="8819661" cy="57604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2015_2014_Ozolnie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Diagramma1"/>
      <sheetName val="Sheet2"/>
      <sheetName val="Sheet3"/>
    </sheetNames>
    <sheetDataSet>
      <sheetData sheetId="0"/>
      <sheetData sheetId="1"/>
      <sheetData sheetId="2">
        <row r="5">
          <cell r="B5" t="str">
            <v>Parka Nr.3</v>
          </cell>
          <cell r="AP5">
            <v>392.24</v>
          </cell>
        </row>
        <row r="6">
          <cell r="B6" t="str">
            <v>Meliorācijas Nr.15</v>
          </cell>
          <cell r="AP6">
            <v>117.22999999999999</v>
          </cell>
        </row>
        <row r="7">
          <cell r="B7" t="str">
            <v>Rīgas Nr.16</v>
          </cell>
          <cell r="AP7">
            <v>203.81999999999996</v>
          </cell>
        </row>
        <row r="8">
          <cell r="B8" t="str">
            <v>Rīgas Nr.18</v>
          </cell>
          <cell r="AP8">
            <v>690.79</v>
          </cell>
        </row>
        <row r="9">
          <cell r="B9" t="str">
            <v>Spartaka Nr.8-1</v>
          </cell>
          <cell r="AP9">
            <v>5.1200000000000507</v>
          </cell>
        </row>
        <row r="10">
          <cell r="B10" t="str">
            <v>Spartaka Nr.14</v>
          </cell>
          <cell r="AP10">
            <v>367.56</v>
          </cell>
        </row>
        <row r="11">
          <cell r="B11" t="str">
            <v>Spartaka Nr.9</v>
          </cell>
          <cell r="AP11">
            <v>129.92000000000002</v>
          </cell>
        </row>
        <row r="12">
          <cell r="B12" t="str">
            <v>Spartaka Nr.13</v>
          </cell>
          <cell r="AP12">
            <v>159.97999999999999</v>
          </cell>
        </row>
        <row r="13">
          <cell r="B13" t="str">
            <v>Spartaka Nr.10</v>
          </cell>
          <cell r="AP13">
            <v>29.16</v>
          </cell>
        </row>
        <row r="14">
          <cell r="B14" t="str">
            <v>Aizupes 4</v>
          </cell>
          <cell r="AP14">
            <v>69.756833333333333</v>
          </cell>
        </row>
        <row r="21">
          <cell r="B21" t="str">
            <v xml:space="preserve">Kastaņu Nr.4 </v>
          </cell>
          <cell r="AP21">
            <v>143.40000000000003</v>
          </cell>
        </row>
        <row r="22">
          <cell r="B22" t="str">
            <v>Kastaņu Nr.5</v>
          </cell>
          <cell r="AP22">
            <v>117.47999999999999</v>
          </cell>
        </row>
        <row r="23">
          <cell r="B23" t="str">
            <v>Kastaņu Nr.6</v>
          </cell>
          <cell r="AP23">
            <v>133.72999999999999</v>
          </cell>
        </row>
        <row r="24">
          <cell r="B24" t="str">
            <v>Kastaņu Nr.7</v>
          </cell>
          <cell r="AP24">
            <v>97.7</v>
          </cell>
        </row>
        <row r="25">
          <cell r="B25" t="str">
            <v>Kastaņu Nr.9</v>
          </cell>
          <cell r="AP25">
            <v>87.139999999999986</v>
          </cell>
        </row>
        <row r="26">
          <cell r="B26" t="str">
            <v>Parka Nr.1</v>
          </cell>
          <cell r="AP26">
            <v>184.99</v>
          </cell>
        </row>
        <row r="27">
          <cell r="B27" t="str">
            <v>Meliorācijas Nr.17</v>
          </cell>
          <cell r="AP27">
            <v>93.49</v>
          </cell>
        </row>
        <row r="28">
          <cell r="B28" t="str">
            <v>Meliorācijas Nr.19</v>
          </cell>
          <cell r="AP28">
            <v>91.82</v>
          </cell>
        </row>
        <row r="29">
          <cell r="B29" t="str">
            <v>Meliorācijas Nr.21</v>
          </cell>
          <cell r="AP29">
            <v>155.51</v>
          </cell>
        </row>
        <row r="30">
          <cell r="B30" t="str">
            <v>Meliorācijas Nr.23</v>
          </cell>
          <cell r="AP30">
            <v>130.79</v>
          </cell>
        </row>
        <row r="31">
          <cell r="B31" t="str">
            <v>Meliorācijas Nr.25</v>
          </cell>
          <cell r="AP31">
            <v>249.96</v>
          </cell>
        </row>
        <row r="32">
          <cell r="B32" t="str">
            <v>Saules Nr.9</v>
          </cell>
          <cell r="AP32">
            <v>228.73999999999995</v>
          </cell>
        </row>
        <row r="33">
          <cell r="B33" t="str">
            <v>Stadiona Nr.12</v>
          </cell>
          <cell r="AP33">
            <v>79.340000000000018</v>
          </cell>
        </row>
        <row r="34">
          <cell r="B34" t="str">
            <v>Skolas 11</v>
          </cell>
          <cell r="AP34">
            <v>121.81000000000002</v>
          </cell>
        </row>
        <row r="35">
          <cell r="B35" t="str">
            <v>Skolas 13</v>
          </cell>
          <cell r="AP35">
            <v>124.77</v>
          </cell>
        </row>
        <row r="36">
          <cell r="B36" t="str">
            <v>Saules 11, Brankas</v>
          </cell>
          <cell r="AP36">
            <v>71.797333333333341</v>
          </cell>
        </row>
        <row r="37">
          <cell r="B37" t="str">
            <v>Saules 7, Brankas</v>
          </cell>
          <cell r="AP37">
            <v>116.68833333333333</v>
          </cell>
        </row>
        <row r="38">
          <cell r="B38" t="str">
            <v>Saules 1, Brankas</v>
          </cell>
          <cell r="AP38">
            <v>57.080999999999996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2D4C4-1329-44B8-B485-ED572AA47A04}">
  <sheetPr>
    <pageSetUpPr fitToPage="1"/>
  </sheetPr>
  <dimension ref="A1:AT74"/>
  <sheetViews>
    <sheetView tabSelected="1" zoomScale="85" zoomScaleNormal="85" workbookViewId="0">
      <selection activeCell="AV8" sqref="AV8"/>
    </sheetView>
  </sheetViews>
  <sheetFormatPr defaultRowHeight="15" x14ac:dyDescent="0.25"/>
  <cols>
    <col min="1" max="1" width="1.85546875" customWidth="1"/>
    <col min="2" max="2" width="16.5703125" bestFit="1" customWidth="1"/>
    <col min="3" max="6" width="6.5703125" bestFit="1" customWidth="1"/>
    <col min="7" max="7" width="6.5703125" style="132" bestFit="1" customWidth="1"/>
    <col min="8" max="9" width="6.5703125" bestFit="1" customWidth="1"/>
    <col min="10" max="10" width="6.5703125" style="132" bestFit="1" customWidth="1"/>
    <col min="11" max="13" width="6.5703125" bestFit="1" customWidth="1"/>
    <col min="14" max="14" width="6.5703125" style="133" bestFit="1" customWidth="1"/>
    <col min="15" max="15" width="7.5703125" style="132" bestFit="1" customWidth="1"/>
    <col min="16" max="16" width="4" style="132" bestFit="1" customWidth="1"/>
    <col min="17" max="17" width="6" style="132" bestFit="1" customWidth="1"/>
    <col min="18" max="18" width="6.85546875" customWidth="1"/>
    <col min="19" max="19" width="5.42578125" customWidth="1"/>
    <col min="20" max="20" width="6" style="132" bestFit="1" customWidth="1"/>
    <col min="21" max="21" width="6" style="132" customWidth="1"/>
    <col min="22" max="22" width="5.42578125" style="132" customWidth="1"/>
    <col min="23" max="23" width="6" style="132" bestFit="1" customWidth="1"/>
    <col min="24" max="24" width="6.28515625" customWidth="1"/>
    <col min="25" max="25" width="5.5703125" customWidth="1"/>
    <col min="26" max="26" width="6" style="132" bestFit="1" customWidth="1"/>
    <col min="27" max="27" width="5.42578125" customWidth="1"/>
    <col min="28" max="28" width="4.85546875" customWidth="1"/>
    <col min="29" max="29" width="6" style="132" bestFit="1" customWidth="1"/>
    <col min="30" max="30" width="5.28515625" customWidth="1"/>
    <col min="31" max="31" width="4" bestFit="1" customWidth="1"/>
    <col min="32" max="32" width="6" style="132" bestFit="1" customWidth="1"/>
    <col min="33" max="33" width="5.5703125" customWidth="1"/>
    <col min="34" max="34" width="4" bestFit="1" customWidth="1"/>
    <col min="35" max="35" width="6" style="132" bestFit="1" customWidth="1"/>
    <col min="36" max="36" width="6.85546875" customWidth="1"/>
    <col min="37" max="37" width="4" bestFit="1" customWidth="1"/>
    <col min="38" max="38" width="6" style="132" bestFit="1" customWidth="1"/>
    <col min="39" max="39" width="5.5703125" customWidth="1"/>
    <col min="40" max="40" width="4" bestFit="1" customWidth="1"/>
    <col min="41" max="41" width="6" bestFit="1" customWidth="1"/>
    <col min="42" max="42" width="5.7109375" bestFit="1" customWidth="1"/>
    <col min="43" max="43" width="6.5703125" customWidth="1"/>
    <col min="44" max="44" width="6.28515625" bestFit="1" customWidth="1"/>
    <col min="45" max="45" width="7.28515625" customWidth="1"/>
    <col min="46" max="46" width="12.28515625" customWidth="1"/>
  </cols>
  <sheetData>
    <row r="1" spans="2:46" ht="18.75" x14ac:dyDescent="0.3">
      <c r="C1" s="207" t="s">
        <v>70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</row>
    <row r="2" spans="2:46" ht="15.75" thickBot="1" x14ac:dyDescent="0.3"/>
    <row r="3" spans="2:46" ht="21.75" thickBot="1" x14ac:dyDescent="0.3">
      <c r="B3" s="208"/>
      <c r="C3" s="211" t="s">
        <v>0</v>
      </c>
      <c r="D3" s="212"/>
      <c r="E3" s="212"/>
      <c r="F3" s="212"/>
      <c r="G3" s="212"/>
      <c r="H3" s="212"/>
      <c r="I3" s="212"/>
      <c r="J3" s="213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10"/>
    </row>
    <row r="4" spans="2:46" x14ac:dyDescent="0.25">
      <c r="B4" s="1" t="s">
        <v>1</v>
      </c>
      <c r="C4" s="2" t="s">
        <v>2</v>
      </c>
      <c r="D4" s="3"/>
      <c r="E4" s="4" t="s">
        <v>3</v>
      </c>
      <c r="F4" s="2" t="s">
        <v>4</v>
      </c>
      <c r="G4" s="5"/>
      <c r="H4" s="5"/>
      <c r="I4" s="5" t="s">
        <v>5</v>
      </c>
      <c r="J4" s="5"/>
      <c r="K4" s="6"/>
      <c r="L4" s="2" t="s">
        <v>6</v>
      </c>
      <c r="M4" s="5"/>
      <c r="N4" s="3"/>
      <c r="O4" s="7" t="s">
        <v>7</v>
      </c>
      <c r="P4" s="8"/>
      <c r="Q4" s="9"/>
      <c r="R4" s="2" t="s">
        <v>8</v>
      </c>
      <c r="S4" s="5"/>
      <c r="T4" s="3"/>
      <c r="U4" s="10" t="s">
        <v>9</v>
      </c>
      <c r="V4" s="8"/>
      <c r="W4" s="11"/>
      <c r="X4" s="2" t="s">
        <v>10</v>
      </c>
      <c r="Y4" s="5"/>
      <c r="Z4" s="3"/>
      <c r="AA4" s="12" t="s">
        <v>11</v>
      </c>
      <c r="AB4" s="5"/>
      <c r="AC4" s="6"/>
      <c r="AD4" s="2" t="s">
        <v>12</v>
      </c>
      <c r="AE4" s="5"/>
      <c r="AF4" s="3"/>
      <c r="AG4" s="12" t="s">
        <v>13</v>
      </c>
      <c r="AH4" s="5"/>
      <c r="AI4" s="6"/>
      <c r="AJ4" s="2" t="s">
        <v>14</v>
      </c>
      <c r="AK4" s="5"/>
      <c r="AL4" s="3"/>
      <c r="AM4" s="12" t="s">
        <v>15</v>
      </c>
      <c r="AN4" s="5"/>
      <c r="AO4" s="6"/>
      <c r="AP4" s="2" t="s">
        <v>16</v>
      </c>
      <c r="AQ4" s="5"/>
      <c r="AR4" s="3"/>
      <c r="AS4" s="13" t="s">
        <v>17</v>
      </c>
      <c r="AT4" s="14" t="s">
        <v>18</v>
      </c>
    </row>
    <row r="5" spans="2:46" ht="15.75" thickBot="1" x14ac:dyDescent="0.3">
      <c r="B5" s="15"/>
      <c r="C5" s="16" t="s">
        <v>19</v>
      </c>
      <c r="D5" s="17" t="s">
        <v>20</v>
      </c>
      <c r="E5" s="18"/>
      <c r="F5" s="19"/>
      <c r="G5" s="20"/>
      <c r="H5" s="20"/>
      <c r="I5" s="20"/>
      <c r="J5" s="20"/>
      <c r="K5" s="21"/>
      <c r="L5" s="19"/>
      <c r="M5" s="20"/>
      <c r="N5" s="22"/>
      <c r="O5" s="23"/>
      <c r="P5" s="24"/>
      <c r="Q5" s="25"/>
      <c r="R5" s="19"/>
      <c r="S5" s="20"/>
      <c r="T5" s="22"/>
      <c r="U5" s="26"/>
      <c r="V5" s="24"/>
      <c r="W5" s="27"/>
      <c r="X5" s="19"/>
      <c r="Y5" s="20"/>
      <c r="Z5" s="22"/>
      <c r="AA5" s="28"/>
      <c r="AB5" s="20"/>
      <c r="AC5" s="21"/>
      <c r="AD5" s="19"/>
      <c r="AE5" s="20"/>
      <c r="AF5" s="22"/>
      <c r="AG5" s="28"/>
      <c r="AH5" s="20"/>
      <c r="AI5" s="21"/>
      <c r="AJ5" s="19"/>
      <c r="AK5" s="20"/>
      <c r="AL5" s="22"/>
      <c r="AM5" s="28"/>
      <c r="AN5" s="20"/>
      <c r="AO5" s="21"/>
      <c r="AP5" s="19"/>
      <c r="AQ5" s="20"/>
      <c r="AR5" s="22"/>
      <c r="AS5" s="29"/>
      <c r="AT5" s="30"/>
    </row>
    <row r="6" spans="2:46" ht="15.75" thickBot="1" x14ac:dyDescent="0.3">
      <c r="B6" s="31"/>
      <c r="C6" s="19"/>
      <c r="D6" s="22"/>
      <c r="E6" s="32"/>
      <c r="F6" s="33" t="s">
        <v>16</v>
      </c>
      <c r="G6" s="34" t="s">
        <v>21</v>
      </c>
      <c r="H6" s="35" t="s">
        <v>20</v>
      </c>
      <c r="I6" s="36" t="s">
        <v>16</v>
      </c>
      <c r="J6" s="34" t="s">
        <v>21</v>
      </c>
      <c r="K6" s="37" t="s">
        <v>20</v>
      </c>
      <c r="L6" s="33" t="s">
        <v>16</v>
      </c>
      <c r="M6" s="38" t="s">
        <v>21</v>
      </c>
      <c r="N6" s="39" t="s">
        <v>20</v>
      </c>
      <c r="O6" s="40" t="s">
        <v>16</v>
      </c>
      <c r="P6" s="34" t="s">
        <v>21</v>
      </c>
      <c r="Q6" s="41" t="s">
        <v>20</v>
      </c>
      <c r="R6" s="33" t="s">
        <v>16</v>
      </c>
      <c r="S6" s="38" t="s">
        <v>21</v>
      </c>
      <c r="T6" s="42" t="s">
        <v>20</v>
      </c>
      <c r="U6" s="40" t="s">
        <v>16</v>
      </c>
      <c r="V6" s="34" t="s">
        <v>21</v>
      </c>
      <c r="W6" s="41" t="s">
        <v>20</v>
      </c>
      <c r="X6" s="43" t="s">
        <v>16</v>
      </c>
      <c r="Y6" s="44" t="s">
        <v>21</v>
      </c>
      <c r="Z6" s="45" t="s">
        <v>20</v>
      </c>
      <c r="AA6" s="36" t="s">
        <v>16</v>
      </c>
      <c r="AB6" s="38" t="s">
        <v>21</v>
      </c>
      <c r="AC6" s="41" t="s">
        <v>20</v>
      </c>
      <c r="AD6" s="43" t="s">
        <v>16</v>
      </c>
      <c r="AE6" s="44" t="s">
        <v>21</v>
      </c>
      <c r="AF6" s="45" t="s">
        <v>20</v>
      </c>
      <c r="AG6" s="36" t="s">
        <v>16</v>
      </c>
      <c r="AH6" s="38" t="s">
        <v>21</v>
      </c>
      <c r="AI6" s="41" t="s">
        <v>20</v>
      </c>
      <c r="AJ6" s="43" t="s">
        <v>16</v>
      </c>
      <c r="AK6" s="44" t="s">
        <v>21</v>
      </c>
      <c r="AL6" s="45" t="s">
        <v>20</v>
      </c>
      <c r="AM6" s="36" t="s">
        <v>16</v>
      </c>
      <c r="AN6" s="38" t="s">
        <v>21</v>
      </c>
      <c r="AO6" s="37" t="s">
        <v>20</v>
      </c>
      <c r="AP6" s="43" t="s">
        <v>16</v>
      </c>
      <c r="AQ6" s="44" t="s">
        <v>21</v>
      </c>
      <c r="AR6" s="46" t="s">
        <v>20</v>
      </c>
      <c r="AS6" s="47"/>
      <c r="AT6" s="48"/>
    </row>
    <row r="7" spans="2:46" x14ac:dyDescent="0.25">
      <c r="B7" s="49" t="s">
        <v>22</v>
      </c>
      <c r="C7" s="50">
        <v>41</v>
      </c>
      <c r="D7" s="51">
        <v>41</v>
      </c>
      <c r="E7" s="52">
        <v>2161</v>
      </c>
      <c r="F7" s="53">
        <v>71.98</v>
      </c>
      <c r="G7" s="54">
        <f>149.02*0.06</f>
        <v>8.9412000000000003</v>
      </c>
      <c r="H7" s="55">
        <f>F7-G7</f>
        <v>63.038800000000002</v>
      </c>
      <c r="I7" s="56">
        <v>48.92</v>
      </c>
      <c r="J7" s="57">
        <f>E45*0.06</f>
        <v>8.9171999999999993</v>
      </c>
      <c r="K7" s="58">
        <f>I7-J7</f>
        <v>40.002800000000001</v>
      </c>
      <c r="L7" s="59">
        <v>44.71</v>
      </c>
      <c r="M7" s="60">
        <f>F45*0.06</f>
        <v>8.1449999999999996</v>
      </c>
      <c r="N7" s="61">
        <f>L7-M7</f>
        <v>36.564999999999998</v>
      </c>
      <c r="O7" s="56">
        <v>33.369999999999997</v>
      </c>
      <c r="P7" s="60">
        <f>G45*0.06</f>
        <v>8.0309999999999988</v>
      </c>
      <c r="Q7" s="58">
        <f>O7-P7</f>
        <v>25.338999999999999</v>
      </c>
      <c r="R7" s="59">
        <v>16.3</v>
      </c>
      <c r="S7" s="60">
        <f>H45*0.06</f>
        <v>8.5248000000000008</v>
      </c>
      <c r="T7" s="55">
        <f>R7-S7</f>
        <v>7.7751999999999999</v>
      </c>
      <c r="U7" s="56">
        <v>12.09</v>
      </c>
      <c r="V7" s="60">
        <f>I45*0.06</f>
        <v>7.4951999999999996</v>
      </c>
      <c r="W7" s="58">
        <f>U7-V7</f>
        <v>4.5948000000000002</v>
      </c>
      <c r="X7" s="59">
        <v>11.03</v>
      </c>
      <c r="Y7" s="60">
        <f>J45*0.06</f>
        <v>7.7009999999999996</v>
      </c>
      <c r="Z7" s="55">
        <f>X7-Y7</f>
        <v>3.3289999999999997</v>
      </c>
      <c r="AA7" s="56">
        <v>13</v>
      </c>
      <c r="AB7" s="60">
        <f>K45*0.06</f>
        <v>8.1858000000000004</v>
      </c>
      <c r="AC7" s="58">
        <f>AA7-AB7</f>
        <v>4.8141999999999996</v>
      </c>
      <c r="AD7" s="59">
        <v>12.77</v>
      </c>
      <c r="AE7" s="60">
        <f>L45*0.06</f>
        <v>8.2446000000000002</v>
      </c>
      <c r="AF7" s="55">
        <f>AD7-AE7</f>
        <v>4.5253999999999994</v>
      </c>
      <c r="AG7" s="56">
        <v>31.6</v>
      </c>
      <c r="AH7" s="60">
        <f>M45*0.06</f>
        <v>8.6129999999999995</v>
      </c>
      <c r="AI7" s="58">
        <f>AG7-AH7</f>
        <v>22.987000000000002</v>
      </c>
      <c r="AJ7" s="59">
        <v>45.94</v>
      </c>
      <c r="AK7" s="60">
        <f>N45*0.06</f>
        <v>9.1823999999999995</v>
      </c>
      <c r="AL7" s="55">
        <f>AJ7-AK7</f>
        <v>36.757599999999996</v>
      </c>
      <c r="AM7" s="56">
        <v>50.53</v>
      </c>
      <c r="AN7" s="60">
        <f>O45*0.06</f>
        <v>8.5961999999999996</v>
      </c>
      <c r="AO7" s="58">
        <f>AM7-AN7</f>
        <v>41.933800000000005</v>
      </c>
      <c r="AP7" s="62">
        <f>F7+I7+L7+O7+R7+U7+X7+AA7+AD7+AG7+AJ7+AM7</f>
        <v>392.24</v>
      </c>
      <c r="AQ7" s="63">
        <f>G7+J7+M7+P7+S7+V7+Y7+AB7+AE7+AH7+AK7+AN7</f>
        <v>100.5774</v>
      </c>
      <c r="AR7" s="64">
        <f>AP7-AQ7</f>
        <v>291.6626</v>
      </c>
      <c r="AS7" s="65">
        <f>AR7*1000/E7</f>
        <v>134.96649699213327</v>
      </c>
      <c r="AT7" s="66">
        <f>AP7*1000/E7</f>
        <v>181.50856085145764</v>
      </c>
    </row>
    <row r="8" spans="2:46" x14ac:dyDescent="0.25">
      <c r="B8" s="67" t="s">
        <v>23</v>
      </c>
      <c r="C8" s="68">
        <v>18</v>
      </c>
      <c r="D8" s="69">
        <v>18</v>
      </c>
      <c r="E8" s="70">
        <v>795.7</v>
      </c>
      <c r="F8" s="71">
        <v>26.07</v>
      </c>
      <c r="G8" s="72">
        <f>29.03*0.06</f>
        <v>1.7418</v>
      </c>
      <c r="H8" s="73">
        <f t="shared" ref="H8:H16" si="0">F8-G8</f>
        <v>24.328199999999999</v>
      </c>
      <c r="I8" s="74">
        <v>15.93</v>
      </c>
      <c r="J8" s="75">
        <f t="shared" ref="J8:J16" si="1">E46*0.06</f>
        <v>1.8228</v>
      </c>
      <c r="K8" s="76">
        <f t="shared" ref="K8:K16" si="2">I8-J8</f>
        <v>14.107199999999999</v>
      </c>
      <c r="L8" s="77">
        <v>14.49</v>
      </c>
      <c r="M8" s="78">
        <f t="shared" ref="M8:M16" si="3">F46*0.06</f>
        <v>1.5564</v>
      </c>
      <c r="N8" s="79">
        <f t="shared" ref="N8:N16" si="4">L8-M8</f>
        <v>12.9336</v>
      </c>
      <c r="O8" s="74">
        <v>8.84</v>
      </c>
      <c r="P8" s="78">
        <f t="shared" ref="P8:P16" si="5">G46*0.06</f>
        <v>1.536</v>
      </c>
      <c r="Q8" s="76">
        <f t="shared" ref="Q8:Q16" si="6">O8-P8</f>
        <v>7.3040000000000003</v>
      </c>
      <c r="R8" s="77">
        <v>2.9</v>
      </c>
      <c r="S8" s="78">
        <f t="shared" ref="S8:S16" si="7">H46*0.06</f>
        <v>1.6943999999999999</v>
      </c>
      <c r="T8" s="73">
        <f t="shared" ref="T8:T16" si="8">R8-S8</f>
        <v>1.2056</v>
      </c>
      <c r="U8" s="74">
        <v>1.88</v>
      </c>
      <c r="V8" s="78">
        <f t="shared" ref="V8:V16" si="9">I46*0.06</f>
        <v>1.41</v>
      </c>
      <c r="W8" s="76">
        <f t="shared" ref="W8:W16" si="10">U8-V8</f>
        <v>0.47</v>
      </c>
      <c r="X8" s="77">
        <v>1.54</v>
      </c>
      <c r="Y8" s="78">
        <f t="shared" ref="Y8:Y16" si="11">J46*0.06</f>
        <v>1.2702</v>
      </c>
      <c r="Z8" s="73">
        <f t="shared" ref="Z8:Z16" si="12">X8-Y8</f>
        <v>0.26980000000000004</v>
      </c>
      <c r="AA8" s="74">
        <v>1.71</v>
      </c>
      <c r="AB8" s="78">
        <f t="shared" ref="AB8:AB16" si="13">K46*0.06</f>
        <v>1.464</v>
      </c>
      <c r="AC8" s="76">
        <f t="shared" ref="AC8:AC16" si="14">AA8-AB8</f>
        <v>0.246</v>
      </c>
      <c r="AD8" s="77">
        <v>1.77</v>
      </c>
      <c r="AE8" s="78">
        <f t="shared" ref="AE8:AE16" si="15">L46*0.06</f>
        <v>1.5234000000000001</v>
      </c>
      <c r="AF8" s="73">
        <f t="shared" ref="AF8:AF16" si="16">AD8-AE8</f>
        <v>0.24659999999999993</v>
      </c>
      <c r="AG8" s="74">
        <v>9.5399999999999991</v>
      </c>
      <c r="AH8" s="78">
        <f t="shared" ref="AH8:AH16" si="17">M46*0.06</f>
        <v>1.7562</v>
      </c>
      <c r="AI8" s="76">
        <f t="shared" ref="AI8:AI16" si="18">AG8-AH8</f>
        <v>7.7837999999999994</v>
      </c>
      <c r="AJ8" s="77">
        <v>15.76</v>
      </c>
      <c r="AK8" s="78">
        <f t="shared" ref="AK8:AK16" si="19">N46*0.06</f>
        <v>1.8564000000000001</v>
      </c>
      <c r="AL8" s="73">
        <f t="shared" ref="AL8:AL16" si="20">AJ8-AK8</f>
        <v>13.903599999999999</v>
      </c>
      <c r="AM8" s="74">
        <v>16.8</v>
      </c>
      <c r="AN8" s="78">
        <f t="shared" ref="AN8:AN16" si="21">O46*0.06</f>
        <v>1.9392</v>
      </c>
      <c r="AO8" s="76">
        <f t="shared" ref="AO8:AO16" si="22">AM8-AN8</f>
        <v>14.860800000000001</v>
      </c>
      <c r="AP8" s="80">
        <f t="shared" ref="AP8:AQ39" si="23">F8+I8+L8+O8+R8+U8+X8+AA8+AD8+AG8+AJ8+AM8</f>
        <v>117.22999999999999</v>
      </c>
      <c r="AQ8" s="81">
        <f t="shared" si="23"/>
        <v>19.570800000000002</v>
      </c>
      <c r="AR8" s="82">
        <f t="shared" ref="AR8:AR39" si="24">AP8-AQ8</f>
        <v>97.659199999999984</v>
      </c>
      <c r="AS8" s="83">
        <f t="shared" ref="AS8:AS39" si="25">AR8*1000/E8</f>
        <v>122.73369360311672</v>
      </c>
      <c r="AT8" s="84">
        <f t="shared" ref="AT8:AT39" si="26">AP8*1000/E8</f>
        <v>147.32939550081687</v>
      </c>
    </row>
    <row r="9" spans="2:46" x14ac:dyDescent="0.25">
      <c r="B9" s="67" t="s">
        <v>24</v>
      </c>
      <c r="C9" s="68">
        <v>22</v>
      </c>
      <c r="D9" s="69">
        <v>22</v>
      </c>
      <c r="E9" s="70">
        <v>1133.8</v>
      </c>
      <c r="F9" s="71">
        <v>37.86</v>
      </c>
      <c r="G9" s="72">
        <f>49.12*0.06</f>
        <v>2.9471999999999996</v>
      </c>
      <c r="H9" s="73">
        <f t="shared" si="0"/>
        <v>34.912799999999997</v>
      </c>
      <c r="I9" s="74">
        <v>24.74</v>
      </c>
      <c r="J9" s="75">
        <f t="shared" si="1"/>
        <v>3.12</v>
      </c>
      <c r="K9" s="76">
        <f t="shared" si="2"/>
        <v>21.619999999999997</v>
      </c>
      <c r="L9" s="85">
        <v>24.19</v>
      </c>
      <c r="M9" s="78">
        <f t="shared" si="3"/>
        <v>2.7647999999999997</v>
      </c>
      <c r="N9" s="79">
        <f t="shared" si="4"/>
        <v>21.4252</v>
      </c>
      <c r="O9" s="74">
        <v>18.02</v>
      </c>
      <c r="P9" s="78">
        <f t="shared" si="5"/>
        <v>2.754</v>
      </c>
      <c r="Q9" s="76">
        <f t="shared" si="6"/>
        <v>15.266</v>
      </c>
      <c r="R9" s="77">
        <v>9.51</v>
      </c>
      <c r="S9" s="78">
        <f t="shared" si="7"/>
        <v>2.9057999999999997</v>
      </c>
      <c r="T9" s="73">
        <f t="shared" si="8"/>
        <v>6.6042000000000005</v>
      </c>
      <c r="U9" s="74">
        <v>6.44</v>
      </c>
      <c r="V9" s="78">
        <f t="shared" si="9"/>
        <v>2.1941999999999999</v>
      </c>
      <c r="W9" s="76">
        <f t="shared" si="10"/>
        <v>4.2458000000000009</v>
      </c>
      <c r="X9" s="77">
        <v>6.21</v>
      </c>
      <c r="Y9" s="78">
        <f t="shared" si="11"/>
        <v>2.0921999999999996</v>
      </c>
      <c r="Z9" s="73">
        <f t="shared" si="12"/>
        <v>4.1178000000000008</v>
      </c>
      <c r="AA9" s="74">
        <v>6.95</v>
      </c>
      <c r="AB9" s="78">
        <f t="shared" si="13"/>
        <v>2.109</v>
      </c>
      <c r="AC9" s="76">
        <f t="shared" si="14"/>
        <v>4.8410000000000002</v>
      </c>
      <c r="AD9" s="77">
        <v>6.9</v>
      </c>
      <c r="AE9" s="78">
        <f t="shared" si="15"/>
        <v>2.3207999999999998</v>
      </c>
      <c r="AF9" s="73">
        <f t="shared" si="16"/>
        <v>4.5792000000000002</v>
      </c>
      <c r="AG9" s="74">
        <v>15.23</v>
      </c>
      <c r="AH9" s="78">
        <f t="shared" si="17"/>
        <v>2.6903999999999999</v>
      </c>
      <c r="AI9" s="76">
        <f t="shared" si="18"/>
        <v>12.5396</v>
      </c>
      <c r="AJ9" s="77">
        <v>23.45</v>
      </c>
      <c r="AK9" s="78">
        <f t="shared" si="19"/>
        <v>3.1019999999999999</v>
      </c>
      <c r="AL9" s="73">
        <f t="shared" si="20"/>
        <v>20.347999999999999</v>
      </c>
      <c r="AM9" s="74">
        <v>24.32</v>
      </c>
      <c r="AN9" s="78">
        <f t="shared" si="21"/>
        <v>2.9874000000000001</v>
      </c>
      <c r="AO9" s="76">
        <f t="shared" si="22"/>
        <v>21.332599999999999</v>
      </c>
      <c r="AP9" s="80">
        <f t="shared" si="23"/>
        <v>203.81999999999996</v>
      </c>
      <c r="AQ9" s="81">
        <f t="shared" si="23"/>
        <v>31.987799999999993</v>
      </c>
      <c r="AR9" s="82">
        <f t="shared" si="24"/>
        <v>171.83219999999997</v>
      </c>
      <c r="AS9" s="83">
        <f t="shared" si="25"/>
        <v>151.5542423707885</v>
      </c>
      <c r="AT9" s="84">
        <f t="shared" si="26"/>
        <v>179.76715470100544</v>
      </c>
    </row>
    <row r="10" spans="2:46" x14ac:dyDescent="0.25">
      <c r="B10" s="67" t="s">
        <v>25</v>
      </c>
      <c r="C10" s="68">
        <v>96</v>
      </c>
      <c r="D10" s="69">
        <v>96</v>
      </c>
      <c r="E10" s="70">
        <v>3513.7</v>
      </c>
      <c r="F10" s="71">
        <v>109.01</v>
      </c>
      <c r="G10" s="72">
        <f>153.47*0.06</f>
        <v>9.2081999999999997</v>
      </c>
      <c r="H10" s="73">
        <f t="shared" si="0"/>
        <v>99.8018</v>
      </c>
      <c r="I10" s="86">
        <v>111.72</v>
      </c>
      <c r="J10" s="75">
        <f t="shared" si="1"/>
        <v>9.3995999999999995</v>
      </c>
      <c r="K10" s="76">
        <f t="shared" si="2"/>
        <v>102.32040000000001</v>
      </c>
      <c r="L10" s="77">
        <v>80.8</v>
      </c>
      <c r="M10" s="78">
        <f t="shared" si="3"/>
        <v>8.4173999999999989</v>
      </c>
      <c r="N10" s="79">
        <f t="shared" si="4"/>
        <v>72.382599999999996</v>
      </c>
      <c r="O10" s="87">
        <v>63.11</v>
      </c>
      <c r="P10" s="78">
        <f t="shared" si="5"/>
        <v>8.1251999999999995</v>
      </c>
      <c r="Q10" s="76">
        <f t="shared" si="6"/>
        <v>54.9848</v>
      </c>
      <c r="R10" s="77">
        <v>23.77</v>
      </c>
      <c r="S10" s="78">
        <f t="shared" si="7"/>
        <v>8.1755999999999993</v>
      </c>
      <c r="T10" s="73">
        <f t="shared" si="8"/>
        <v>15.5944</v>
      </c>
      <c r="U10" s="74">
        <v>20</v>
      </c>
      <c r="V10" s="78">
        <f t="shared" si="9"/>
        <v>6.444</v>
      </c>
      <c r="W10" s="76">
        <f t="shared" si="10"/>
        <v>13.556000000000001</v>
      </c>
      <c r="X10" s="77">
        <v>18.47</v>
      </c>
      <c r="Y10" s="78">
        <f t="shared" si="11"/>
        <v>6.0701999999999998</v>
      </c>
      <c r="Z10" s="73">
        <f t="shared" si="12"/>
        <v>12.399799999999999</v>
      </c>
      <c r="AA10" s="74">
        <v>20.87</v>
      </c>
      <c r="AB10" s="78">
        <f t="shared" si="13"/>
        <v>7.3272000000000004</v>
      </c>
      <c r="AC10" s="76">
        <f t="shared" si="14"/>
        <v>13.5428</v>
      </c>
      <c r="AD10" s="77">
        <v>20.53</v>
      </c>
      <c r="AE10" s="78">
        <f t="shared" si="15"/>
        <v>7.0043999999999995</v>
      </c>
      <c r="AF10" s="73">
        <f t="shared" si="16"/>
        <v>13.525600000000001</v>
      </c>
      <c r="AG10" s="74">
        <v>54.06</v>
      </c>
      <c r="AH10" s="78">
        <f t="shared" si="17"/>
        <v>8.5343999999999998</v>
      </c>
      <c r="AI10" s="76">
        <f t="shared" si="18"/>
        <v>45.525600000000004</v>
      </c>
      <c r="AJ10" s="77">
        <v>84.08</v>
      </c>
      <c r="AK10" s="78">
        <f t="shared" si="19"/>
        <v>9.2609999999999992</v>
      </c>
      <c r="AL10" s="73">
        <f t="shared" si="20"/>
        <v>74.819000000000003</v>
      </c>
      <c r="AM10" s="74">
        <v>84.37</v>
      </c>
      <c r="AN10" s="78">
        <f t="shared" si="21"/>
        <v>9.1943999999999999</v>
      </c>
      <c r="AO10" s="76">
        <f t="shared" si="22"/>
        <v>75.175600000000003</v>
      </c>
      <c r="AP10" s="80">
        <f t="shared" si="23"/>
        <v>690.79</v>
      </c>
      <c r="AQ10" s="81">
        <f t="shared" si="23"/>
        <v>97.161599999999993</v>
      </c>
      <c r="AR10" s="82">
        <f t="shared" si="24"/>
        <v>593.62839999999994</v>
      </c>
      <c r="AS10" s="83">
        <f t="shared" si="25"/>
        <v>168.94680820787204</v>
      </c>
      <c r="AT10" s="84">
        <f t="shared" si="26"/>
        <v>196.59902666704613</v>
      </c>
    </row>
    <row r="11" spans="2:46" x14ac:dyDescent="0.25">
      <c r="B11" s="88" t="s">
        <v>26</v>
      </c>
      <c r="C11" s="89">
        <v>0</v>
      </c>
      <c r="D11" s="90">
        <v>1</v>
      </c>
      <c r="E11" s="91">
        <v>40.4</v>
      </c>
      <c r="F11" s="92">
        <v>1.18</v>
      </c>
      <c r="G11" s="72">
        <f>0*0.06</f>
        <v>0</v>
      </c>
      <c r="H11" s="93">
        <f t="shared" si="0"/>
        <v>1.18</v>
      </c>
      <c r="I11" s="94">
        <v>0.75</v>
      </c>
      <c r="J11" s="75">
        <f t="shared" si="1"/>
        <v>0</v>
      </c>
      <c r="K11" s="95">
        <f t="shared" si="2"/>
        <v>0.75</v>
      </c>
      <c r="L11" s="96">
        <v>0.79</v>
      </c>
      <c r="M11" s="78">
        <f t="shared" si="3"/>
        <v>0</v>
      </c>
      <c r="N11" s="79">
        <f t="shared" si="4"/>
        <v>0.79</v>
      </c>
      <c r="O11" s="94">
        <f>352.41-351.9</f>
        <v>0.51000000000004775</v>
      </c>
      <c r="P11" s="78">
        <f t="shared" si="5"/>
        <v>0</v>
      </c>
      <c r="Q11" s="76">
        <f t="shared" si="6"/>
        <v>0.51000000000004775</v>
      </c>
      <c r="R11" s="97">
        <v>6.0000000000002274E-2</v>
      </c>
      <c r="S11" s="78">
        <f t="shared" si="7"/>
        <v>0</v>
      </c>
      <c r="T11" s="73">
        <f t="shared" si="8"/>
        <v>6.0000000000002274E-2</v>
      </c>
      <c r="U11" s="98">
        <v>0</v>
      </c>
      <c r="V11" s="78">
        <f t="shared" si="9"/>
        <v>0</v>
      </c>
      <c r="W11" s="76">
        <f t="shared" si="10"/>
        <v>0</v>
      </c>
      <c r="X11" s="92">
        <v>0</v>
      </c>
      <c r="Y11" s="78">
        <f t="shared" si="11"/>
        <v>0</v>
      </c>
      <c r="Z11" s="73">
        <f t="shared" si="12"/>
        <v>0</v>
      </c>
      <c r="AA11" s="99">
        <v>0</v>
      </c>
      <c r="AB11" s="78">
        <f t="shared" si="13"/>
        <v>0</v>
      </c>
      <c r="AC11" s="76">
        <f t="shared" si="14"/>
        <v>0</v>
      </c>
      <c r="AD11" s="92">
        <v>0</v>
      </c>
      <c r="AE11" s="78">
        <f t="shared" si="15"/>
        <v>0</v>
      </c>
      <c r="AF11" s="73">
        <f t="shared" si="16"/>
        <v>0</v>
      </c>
      <c r="AG11" s="94">
        <v>0.49</v>
      </c>
      <c r="AH11" s="78">
        <f t="shared" si="17"/>
        <v>0</v>
      </c>
      <c r="AI11" s="76">
        <f t="shared" si="18"/>
        <v>0.49</v>
      </c>
      <c r="AJ11" s="96">
        <v>0.69</v>
      </c>
      <c r="AK11" s="78">
        <f t="shared" si="19"/>
        <v>0</v>
      </c>
      <c r="AL11" s="73">
        <f t="shared" si="20"/>
        <v>0.69</v>
      </c>
      <c r="AM11" s="94">
        <v>0.65</v>
      </c>
      <c r="AN11" s="78">
        <f t="shared" si="21"/>
        <v>0</v>
      </c>
      <c r="AO11" s="95">
        <f t="shared" si="22"/>
        <v>0.65</v>
      </c>
      <c r="AP11" s="92">
        <f t="shared" si="23"/>
        <v>5.1200000000000507</v>
      </c>
      <c r="AQ11" s="100">
        <f t="shared" si="23"/>
        <v>0</v>
      </c>
      <c r="AR11" s="93">
        <f t="shared" si="24"/>
        <v>5.1200000000000507</v>
      </c>
      <c r="AS11" s="101">
        <f t="shared" si="25"/>
        <v>126.732673267328</v>
      </c>
      <c r="AT11" s="102">
        <f t="shared" si="26"/>
        <v>126.732673267328</v>
      </c>
    </row>
    <row r="12" spans="2:46" x14ac:dyDescent="0.25">
      <c r="B12" s="88" t="s">
        <v>27</v>
      </c>
      <c r="C12" s="89">
        <v>0</v>
      </c>
      <c r="D12" s="90">
        <v>60</v>
      </c>
      <c r="E12" s="91">
        <v>2651.1</v>
      </c>
      <c r="F12" s="92">
        <v>91.17</v>
      </c>
      <c r="G12" s="72">
        <f t="shared" ref="G12:G16" si="27">0*0.06</f>
        <v>0</v>
      </c>
      <c r="H12" s="93">
        <f t="shared" si="0"/>
        <v>91.17</v>
      </c>
      <c r="I12" s="94">
        <v>53.07</v>
      </c>
      <c r="J12" s="75">
        <f t="shared" si="1"/>
        <v>0</v>
      </c>
      <c r="K12" s="95">
        <f t="shared" si="2"/>
        <v>53.07</v>
      </c>
      <c r="L12" s="96">
        <v>50.07</v>
      </c>
      <c r="M12" s="78">
        <f t="shared" si="3"/>
        <v>0</v>
      </c>
      <c r="N12" s="79">
        <f t="shared" si="4"/>
        <v>50.07</v>
      </c>
      <c r="O12" s="94">
        <f>4467.25-4437.4</f>
        <v>29.850000000000364</v>
      </c>
      <c r="P12" s="78">
        <f t="shared" si="5"/>
        <v>0</v>
      </c>
      <c r="Q12" s="76">
        <f t="shared" si="6"/>
        <v>29.850000000000364</v>
      </c>
      <c r="R12" s="97">
        <v>5.8999999999996362</v>
      </c>
      <c r="S12" s="78">
        <f t="shared" si="7"/>
        <v>0</v>
      </c>
      <c r="T12" s="73">
        <f t="shared" si="8"/>
        <v>5.8999999999996362</v>
      </c>
      <c r="U12" s="98">
        <v>0</v>
      </c>
      <c r="V12" s="78">
        <f t="shared" si="9"/>
        <v>0</v>
      </c>
      <c r="W12" s="76">
        <f t="shared" si="10"/>
        <v>0</v>
      </c>
      <c r="X12" s="92">
        <v>0</v>
      </c>
      <c r="Y12" s="78">
        <f t="shared" si="11"/>
        <v>0</v>
      </c>
      <c r="Z12" s="73">
        <f t="shared" si="12"/>
        <v>0</v>
      </c>
      <c r="AA12" s="99">
        <v>0</v>
      </c>
      <c r="AB12" s="78">
        <f t="shared" si="13"/>
        <v>0</v>
      </c>
      <c r="AC12" s="76">
        <f t="shared" si="14"/>
        <v>0</v>
      </c>
      <c r="AD12" s="92">
        <v>0</v>
      </c>
      <c r="AE12" s="78">
        <f t="shared" si="15"/>
        <v>0</v>
      </c>
      <c r="AF12" s="73">
        <f t="shared" si="16"/>
        <v>0</v>
      </c>
      <c r="AG12" s="94">
        <v>35.340000000000003</v>
      </c>
      <c r="AH12" s="78">
        <f t="shared" si="17"/>
        <v>0</v>
      </c>
      <c r="AI12" s="76">
        <f t="shared" si="18"/>
        <v>35.340000000000003</v>
      </c>
      <c r="AJ12" s="96">
        <v>49.92</v>
      </c>
      <c r="AK12" s="78">
        <f t="shared" si="19"/>
        <v>0</v>
      </c>
      <c r="AL12" s="73">
        <f t="shared" si="20"/>
        <v>49.92</v>
      </c>
      <c r="AM12" s="94">
        <v>52.24</v>
      </c>
      <c r="AN12" s="78">
        <f t="shared" si="21"/>
        <v>0</v>
      </c>
      <c r="AO12" s="95">
        <f t="shared" si="22"/>
        <v>52.24</v>
      </c>
      <c r="AP12" s="92">
        <f t="shared" si="23"/>
        <v>367.56</v>
      </c>
      <c r="AQ12" s="100">
        <f t="shared" si="23"/>
        <v>0</v>
      </c>
      <c r="AR12" s="93">
        <f t="shared" si="24"/>
        <v>367.56</v>
      </c>
      <c r="AS12" s="101">
        <f t="shared" si="25"/>
        <v>138.64433631322848</v>
      </c>
      <c r="AT12" s="102">
        <f t="shared" si="26"/>
        <v>138.64433631322848</v>
      </c>
    </row>
    <row r="13" spans="2:46" x14ac:dyDescent="0.25">
      <c r="B13" s="88" t="s">
        <v>28</v>
      </c>
      <c r="C13" s="89">
        <v>0</v>
      </c>
      <c r="D13" s="90">
        <v>18</v>
      </c>
      <c r="E13" s="91">
        <v>960.3</v>
      </c>
      <c r="F13" s="92">
        <v>32.840000000000003</v>
      </c>
      <c r="G13" s="72">
        <f t="shared" si="27"/>
        <v>0</v>
      </c>
      <c r="H13" s="93">
        <f t="shared" si="0"/>
        <v>32.840000000000003</v>
      </c>
      <c r="I13" s="94">
        <v>18.829999999999998</v>
      </c>
      <c r="J13" s="75">
        <f t="shared" si="1"/>
        <v>0</v>
      </c>
      <c r="K13" s="95">
        <f t="shared" si="2"/>
        <v>18.829999999999998</v>
      </c>
      <c r="L13" s="96">
        <v>19.170000000000002</v>
      </c>
      <c r="M13" s="78">
        <f t="shared" si="3"/>
        <v>0</v>
      </c>
      <c r="N13" s="79">
        <f t="shared" si="4"/>
        <v>19.170000000000002</v>
      </c>
      <c r="O13" s="94">
        <f>348.58-337.71</f>
        <v>10.870000000000005</v>
      </c>
      <c r="P13" s="78">
        <f t="shared" si="5"/>
        <v>0</v>
      </c>
      <c r="Q13" s="76">
        <f t="shared" si="6"/>
        <v>10.870000000000005</v>
      </c>
      <c r="R13" s="97">
        <v>0</v>
      </c>
      <c r="S13" s="78">
        <f t="shared" si="7"/>
        <v>0</v>
      </c>
      <c r="T13" s="73">
        <f t="shared" si="8"/>
        <v>0</v>
      </c>
      <c r="U13" s="98">
        <v>0</v>
      </c>
      <c r="V13" s="78">
        <f t="shared" si="9"/>
        <v>0</v>
      </c>
      <c r="W13" s="76">
        <f t="shared" si="10"/>
        <v>0</v>
      </c>
      <c r="X13" s="92">
        <v>0</v>
      </c>
      <c r="Y13" s="78">
        <f t="shared" si="11"/>
        <v>0</v>
      </c>
      <c r="Z13" s="73">
        <f t="shared" si="12"/>
        <v>0</v>
      </c>
      <c r="AA13" s="99">
        <v>0</v>
      </c>
      <c r="AB13" s="78">
        <f t="shared" si="13"/>
        <v>0</v>
      </c>
      <c r="AC13" s="76">
        <f t="shared" si="14"/>
        <v>0</v>
      </c>
      <c r="AD13" s="92">
        <v>0</v>
      </c>
      <c r="AE13" s="78">
        <f t="shared" si="15"/>
        <v>0</v>
      </c>
      <c r="AF13" s="73">
        <f t="shared" si="16"/>
        <v>0</v>
      </c>
      <c r="AG13" s="94">
        <v>12.43</v>
      </c>
      <c r="AH13" s="78">
        <f t="shared" si="17"/>
        <v>0</v>
      </c>
      <c r="AI13" s="76">
        <f t="shared" si="18"/>
        <v>12.43</v>
      </c>
      <c r="AJ13" s="96">
        <v>17.46</v>
      </c>
      <c r="AK13" s="78">
        <f t="shared" si="19"/>
        <v>0</v>
      </c>
      <c r="AL13" s="73">
        <f t="shared" si="20"/>
        <v>17.46</v>
      </c>
      <c r="AM13" s="94">
        <v>18.32</v>
      </c>
      <c r="AN13" s="78">
        <f t="shared" si="21"/>
        <v>0</v>
      </c>
      <c r="AO13" s="95">
        <f t="shared" si="22"/>
        <v>18.32</v>
      </c>
      <c r="AP13" s="92">
        <f t="shared" si="23"/>
        <v>129.92000000000002</v>
      </c>
      <c r="AQ13" s="100">
        <f t="shared" si="23"/>
        <v>0</v>
      </c>
      <c r="AR13" s="93">
        <f t="shared" si="24"/>
        <v>129.92000000000002</v>
      </c>
      <c r="AS13" s="101">
        <f t="shared" si="25"/>
        <v>135.29105487868375</v>
      </c>
      <c r="AT13" s="102">
        <f t="shared" si="26"/>
        <v>135.29105487868375</v>
      </c>
    </row>
    <row r="14" spans="2:46" x14ac:dyDescent="0.25">
      <c r="B14" s="88" t="s">
        <v>29</v>
      </c>
      <c r="C14" s="89">
        <v>0</v>
      </c>
      <c r="D14" s="90">
        <v>18</v>
      </c>
      <c r="E14" s="91">
        <v>1001.3</v>
      </c>
      <c r="F14" s="92">
        <v>40.08</v>
      </c>
      <c r="G14" s="72">
        <f t="shared" si="27"/>
        <v>0</v>
      </c>
      <c r="H14" s="93">
        <f t="shared" si="0"/>
        <v>40.08</v>
      </c>
      <c r="I14" s="94">
        <v>23.26</v>
      </c>
      <c r="J14" s="75">
        <f t="shared" si="1"/>
        <v>0</v>
      </c>
      <c r="K14" s="95">
        <f t="shared" si="2"/>
        <v>23.26</v>
      </c>
      <c r="L14" s="96">
        <v>23.2</v>
      </c>
      <c r="M14" s="78">
        <f t="shared" si="3"/>
        <v>0</v>
      </c>
      <c r="N14" s="79">
        <f t="shared" si="4"/>
        <v>23.2</v>
      </c>
      <c r="O14" s="94">
        <f>676-663.14</f>
        <v>12.860000000000014</v>
      </c>
      <c r="P14" s="78">
        <f t="shared" si="5"/>
        <v>0</v>
      </c>
      <c r="Q14" s="76">
        <f t="shared" si="6"/>
        <v>12.860000000000014</v>
      </c>
      <c r="R14" s="97">
        <v>1.0399999999999636</v>
      </c>
      <c r="S14" s="78">
        <f t="shared" si="7"/>
        <v>0</v>
      </c>
      <c r="T14" s="73">
        <f t="shared" si="8"/>
        <v>1.0399999999999636</v>
      </c>
      <c r="U14" s="98">
        <v>0</v>
      </c>
      <c r="V14" s="78">
        <f t="shared" si="9"/>
        <v>0</v>
      </c>
      <c r="W14" s="76">
        <f t="shared" si="10"/>
        <v>0</v>
      </c>
      <c r="X14" s="92">
        <v>0</v>
      </c>
      <c r="Y14" s="78">
        <f t="shared" si="11"/>
        <v>0</v>
      </c>
      <c r="Z14" s="73">
        <f t="shared" si="12"/>
        <v>0</v>
      </c>
      <c r="AA14" s="99">
        <v>0</v>
      </c>
      <c r="AB14" s="78">
        <f t="shared" si="13"/>
        <v>0</v>
      </c>
      <c r="AC14" s="76">
        <f t="shared" si="14"/>
        <v>0</v>
      </c>
      <c r="AD14" s="92">
        <v>0</v>
      </c>
      <c r="AE14" s="78">
        <f t="shared" si="15"/>
        <v>0</v>
      </c>
      <c r="AF14" s="73">
        <f t="shared" si="16"/>
        <v>0</v>
      </c>
      <c r="AG14" s="94">
        <v>15.19</v>
      </c>
      <c r="AH14" s="78">
        <f t="shared" si="17"/>
        <v>0</v>
      </c>
      <c r="AI14" s="76">
        <f t="shared" si="18"/>
        <v>15.19</v>
      </c>
      <c r="AJ14" s="96">
        <v>21.82</v>
      </c>
      <c r="AK14" s="78">
        <f t="shared" si="19"/>
        <v>0</v>
      </c>
      <c r="AL14" s="73">
        <f t="shared" si="20"/>
        <v>21.82</v>
      </c>
      <c r="AM14" s="94">
        <v>22.53</v>
      </c>
      <c r="AN14" s="78">
        <f t="shared" si="21"/>
        <v>0</v>
      </c>
      <c r="AO14" s="95">
        <f t="shared" si="22"/>
        <v>22.53</v>
      </c>
      <c r="AP14" s="92">
        <f t="shared" si="23"/>
        <v>159.97999999999999</v>
      </c>
      <c r="AQ14" s="100">
        <f t="shared" si="23"/>
        <v>0</v>
      </c>
      <c r="AR14" s="93">
        <f t="shared" si="24"/>
        <v>159.97999999999999</v>
      </c>
      <c r="AS14" s="101">
        <f t="shared" si="25"/>
        <v>159.77229601518027</v>
      </c>
      <c r="AT14" s="102">
        <f t="shared" si="26"/>
        <v>159.77229601518027</v>
      </c>
    </row>
    <row r="15" spans="2:46" x14ac:dyDescent="0.25">
      <c r="B15" s="88" t="s">
        <v>30</v>
      </c>
      <c r="C15" s="89">
        <v>0</v>
      </c>
      <c r="D15" s="90">
        <v>3</v>
      </c>
      <c r="E15" s="91">
        <v>148.30000000000001</v>
      </c>
      <c r="F15" s="92">
        <v>7.8</v>
      </c>
      <c r="G15" s="72">
        <f t="shared" si="27"/>
        <v>0</v>
      </c>
      <c r="H15" s="93">
        <f t="shared" si="0"/>
        <v>7.8</v>
      </c>
      <c r="I15" s="94">
        <v>4.83</v>
      </c>
      <c r="J15" s="75">
        <f t="shared" si="1"/>
        <v>0</v>
      </c>
      <c r="K15" s="95">
        <f t="shared" si="2"/>
        <v>4.83</v>
      </c>
      <c r="L15" s="96">
        <v>4.09</v>
      </c>
      <c r="M15" s="78">
        <f t="shared" si="3"/>
        <v>0</v>
      </c>
      <c r="N15" s="79">
        <f t="shared" si="4"/>
        <v>4.09</v>
      </c>
      <c r="O15" s="94">
        <f>306.08-303.92</f>
        <v>2.1599999999999682</v>
      </c>
      <c r="P15" s="78">
        <f t="shared" si="5"/>
        <v>0</v>
      </c>
      <c r="Q15" s="76">
        <f t="shared" si="6"/>
        <v>2.1599999999999682</v>
      </c>
      <c r="R15" s="97">
        <v>0.15000000000003411</v>
      </c>
      <c r="S15" s="78">
        <f t="shared" si="7"/>
        <v>0</v>
      </c>
      <c r="T15" s="73">
        <f t="shared" si="8"/>
        <v>0.15000000000003411</v>
      </c>
      <c r="U15" s="98">
        <v>0</v>
      </c>
      <c r="V15" s="78">
        <f t="shared" si="9"/>
        <v>0</v>
      </c>
      <c r="W15" s="76">
        <f t="shared" si="10"/>
        <v>0</v>
      </c>
      <c r="X15" s="92">
        <v>0</v>
      </c>
      <c r="Y15" s="78">
        <f t="shared" si="11"/>
        <v>0</v>
      </c>
      <c r="Z15" s="73">
        <f t="shared" si="12"/>
        <v>0</v>
      </c>
      <c r="AA15" s="99">
        <v>0</v>
      </c>
      <c r="AB15" s="78">
        <f t="shared" si="13"/>
        <v>0</v>
      </c>
      <c r="AC15" s="76">
        <f t="shared" si="14"/>
        <v>0</v>
      </c>
      <c r="AD15" s="92">
        <v>0</v>
      </c>
      <c r="AE15" s="78">
        <f t="shared" si="15"/>
        <v>0</v>
      </c>
      <c r="AF15" s="73">
        <f t="shared" si="16"/>
        <v>0</v>
      </c>
      <c r="AG15" s="94">
        <v>3.26</v>
      </c>
      <c r="AH15" s="78">
        <f t="shared" si="17"/>
        <v>0</v>
      </c>
      <c r="AI15" s="76">
        <f t="shared" si="18"/>
        <v>3.26</v>
      </c>
      <c r="AJ15" s="96">
        <v>3.73</v>
      </c>
      <c r="AK15" s="78">
        <f t="shared" si="19"/>
        <v>0</v>
      </c>
      <c r="AL15" s="73">
        <f t="shared" si="20"/>
        <v>3.73</v>
      </c>
      <c r="AM15" s="94">
        <v>3.14</v>
      </c>
      <c r="AN15" s="78">
        <f t="shared" si="21"/>
        <v>0</v>
      </c>
      <c r="AO15" s="95">
        <f t="shared" si="22"/>
        <v>3.14</v>
      </c>
      <c r="AP15" s="92">
        <f t="shared" si="23"/>
        <v>29.16</v>
      </c>
      <c r="AQ15" s="100">
        <f t="shared" si="23"/>
        <v>0</v>
      </c>
      <c r="AR15" s="93">
        <f t="shared" si="24"/>
        <v>29.16</v>
      </c>
      <c r="AS15" s="101">
        <f t="shared" si="25"/>
        <v>196.62845583277141</v>
      </c>
      <c r="AT15" s="102">
        <f t="shared" si="26"/>
        <v>196.62845583277141</v>
      </c>
    </row>
    <row r="16" spans="2:46" ht="15.75" thickBot="1" x14ac:dyDescent="0.3">
      <c r="B16" s="103" t="s">
        <v>31</v>
      </c>
      <c r="C16" s="104">
        <v>0</v>
      </c>
      <c r="D16" s="105">
        <v>9</v>
      </c>
      <c r="E16" s="106">
        <v>363.2</v>
      </c>
      <c r="F16" s="107">
        <v>12.172333333333334</v>
      </c>
      <c r="G16" s="108">
        <f t="shared" si="27"/>
        <v>0</v>
      </c>
      <c r="H16" s="109">
        <f t="shared" si="0"/>
        <v>12.172333333333334</v>
      </c>
      <c r="I16" s="110">
        <f>1232*31.8/3600</f>
        <v>10.882666666666665</v>
      </c>
      <c r="J16" s="111">
        <f t="shared" si="1"/>
        <v>0</v>
      </c>
      <c r="K16" s="112">
        <f t="shared" si="2"/>
        <v>10.882666666666665</v>
      </c>
      <c r="L16" s="113">
        <f>1084*31.8/3600</f>
        <v>9.5753333333333348</v>
      </c>
      <c r="M16" s="114">
        <f t="shared" si="3"/>
        <v>0</v>
      </c>
      <c r="N16" s="115">
        <f t="shared" si="4"/>
        <v>9.5753333333333348</v>
      </c>
      <c r="O16" s="110">
        <f>847*31.8/3600</f>
        <v>7.4818333333333342</v>
      </c>
      <c r="P16" s="114">
        <f t="shared" si="5"/>
        <v>0</v>
      </c>
      <c r="Q16" s="116">
        <f t="shared" si="6"/>
        <v>7.4818333333333342</v>
      </c>
      <c r="R16" s="107">
        <v>0</v>
      </c>
      <c r="S16" s="114">
        <f t="shared" si="7"/>
        <v>0</v>
      </c>
      <c r="T16" s="117">
        <f t="shared" si="8"/>
        <v>0</v>
      </c>
      <c r="U16" s="118">
        <v>0</v>
      </c>
      <c r="V16" s="114">
        <f t="shared" si="9"/>
        <v>0</v>
      </c>
      <c r="W16" s="116">
        <f t="shared" si="10"/>
        <v>0</v>
      </c>
      <c r="X16" s="107">
        <v>0</v>
      </c>
      <c r="Y16" s="114">
        <f t="shared" si="11"/>
        <v>0</v>
      </c>
      <c r="Z16" s="117">
        <f t="shared" si="12"/>
        <v>0</v>
      </c>
      <c r="AA16" s="119">
        <v>0</v>
      </c>
      <c r="AB16" s="114">
        <f t="shared" si="13"/>
        <v>0</v>
      </c>
      <c r="AC16" s="116">
        <f t="shared" si="14"/>
        <v>0</v>
      </c>
      <c r="AD16" s="107">
        <v>0</v>
      </c>
      <c r="AE16" s="114">
        <f t="shared" si="15"/>
        <v>0</v>
      </c>
      <c r="AF16" s="117">
        <f t="shared" si="16"/>
        <v>0</v>
      </c>
      <c r="AG16" s="120">
        <f>913*31.8/3600</f>
        <v>8.0648333333333344</v>
      </c>
      <c r="AH16" s="114">
        <f t="shared" si="17"/>
        <v>0</v>
      </c>
      <c r="AI16" s="116">
        <f t="shared" si="18"/>
        <v>8.0648333333333344</v>
      </c>
      <c r="AJ16" s="113">
        <f>1137*31.8/3600</f>
        <v>10.0435</v>
      </c>
      <c r="AK16" s="114">
        <f t="shared" si="19"/>
        <v>0</v>
      </c>
      <c r="AL16" s="117">
        <f t="shared" si="20"/>
        <v>10.0435</v>
      </c>
      <c r="AM16" s="121">
        <f>1306*31.8/3600</f>
        <v>11.536333333333333</v>
      </c>
      <c r="AN16" s="114">
        <f t="shared" si="21"/>
        <v>0</v>
      </c>
      <c r="AO16" s="112">
        <f t="shared" si="22"/>
        <v>11.536333333333333</v>
      </c>
      <c r="AP16" s="107">
        <f t="shared" si="23"/>
        <v>69.756833333333333</v>
      </c>
      <c r="AQ16" s="122">
        <f t="shared" si="23"/>
        <v>0</v>
      </c>
      <c r="AR16" s="109">
        <f t="shared" si="24"/>
        <v>69.756833333333333</v>
      </c>
      <c r="AS16" s="123">
        <f t="shared" si="25"/>
        <v>192.0617657856094</v>
      </c>
      <c r="AT16" s="124">
        <f t="shared" si="26"/>
        <v>192.0617657856094</v>
      </c>
    </row>
    <row r="17" spans="1:46" ht="15.75" thickBot="1" x14ac:dyDescent="0.3">
      <c r="B17" s="125"/>
      <c r="C17" s="125"/>
      <c r="D17" s="125"/>
      <c r="E17" s="125"/>
      <c r="F17" s="125"/>
      <c r="G17" s="126"/>
      <c r="H17" s="125"/>
      <c r="I17" s="125"/>
      <c r="J17" s="126"/>
      <c r="K17" s="125"/>
      <c r="L17" s="125"/>
      <c r="M17" s="125"/>
      <c r="N17" s="127"/>
      <c r="O17" s="126"/>
      <c r="P17" s="126"/>
      <c r="Q17" s="126"/>
      <c r="R17" s="125"/>
      <c r="S17" s="125"/>
      <c r="T17" s="126"/>
      <c r="U17" s="126"/>
      <c r="V17" s="126"/>
      <c r="W17" s="126"/>
      <c r="X17" s="125"/>
      <c r="Y17" s="125"/>
      <c r="Z17" s="126"/>
      <c r="AA17" s="125"/>
      <c r="AB17" s="125"/>
      <c r="AC17" s="126"/>
      <c r="AD17" s="125"/>
      <c r="AE17" s="125"/>
      <c r="AF17" s="126"/>
      <c r="AG17" s="125"/>
      <c r="AH17" s="125"/>
      <c r="AI17" s="126"/>
      <c r="AJ17" s="125"/>
      <c r="AK17" s="125"/>
      <c r="AL17" s="126"/>
      <c r="AM17" s="125"/>
      <c r="AN17" s="125"/>
      <c r="AO17" s="125"/>
      <c r="AP17" s="128"/>
      <c r="AQ17" s="128"/>
      <c r="AR17" s="129" t="s">
        <v>32</v>
      </c>
      <c r="AS17" s="130">
        <f>AVERAGE(AS7:AS16)</f>
        <v>152.73318232667117</v>
      </c>
      <c r="AT17" s="131">
        <f>AVERAGE(AT7:AT16)</f>
        <v>165.43347198131272</v>
      </c>
    </row>
    <row r="18" spans="1:46" ht="21.75" thickBot="1" x14ac:dyDescent="0.3">
      <c r="A18" s="125"/>
      <c r="B18" s="214"/>
      <c r="C18" s="211" t="s">
        <v>33</v>
      </c>
      <c r="D18" s="212"/>
      <c r="E18" s="212"/>
      <c r="F18" s="212"/>
      <c r="G18" s="212"/>
      <c r="H18" s="212"/>
      <c r="I18" s="212"/>
      <c r="J18" s="213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6"/>
    </row>
    <row r="19" spans="1:46" x14ac:dyDescent="0.25">
      <c r="A19" s="125"/>
      <c r="B19" s="1" t="s">
        <v>1</v>
      </c>
      <c r="C19" s="12" t="s">
        <v>2</v>
      </c>
      <c r="D19" s="5"/>
      <c r="E19" s="6" t="s">
        <v>3</v>
      </c>
      <c r="F19" s="2" t="s">
        <v>4</v>
      </c>
      <c r="G19" s="5"/>
      <c r="H19" s="3"/>
      <c r="I19" s="2" t="s">
        <v>5</v>
      </c>
      <c r="J19" s="5"/>
      <c r="K19" s="3"/>
      <c r="L19" s="2" t="s">
        <v>6</v>
      </c>
      <c r="M19" s="5"/>
      <c r="N19" s="3"/>
      <c r="O19" s="7" t="s">
        <v>7</v>
      </c>
      <c r="P19" s="8"/>
      <c r="Q19" s="9"/>
      <c r="R19" s="2" t="s">
        <v>8</v>
      </c>
      <c r="S19" s="5"/>
      <c r="T19" s="3"/>
      <c r="U19" s="7" t="s">
        <v>9</v>
      </c>
      <c r="V19" s="8"/>
      <c r="W19" s="9"/>
      <c r="X19" s="2" t="s">
        <v>10</v>
      </c>
      <c r="Y19" s="5"/>
      <c r="Z19" s="3"/>
      <c r="AA19" s="2" t="s">
        <v>11</v>
      </c>
      <c r="AB19" s="5"/>
      <c r="AC19" s="3"/>
      <c r="AD19" s="2" t="s">
        <v>12</v>
      </c>
      <c r="AE19" s="5"/>
      <c r="AF19" s="3"/>
      <c r="AG19" s="2" t="s">
        <v>13</v>
      </c>
      <c r="AH19" s="5"/>
      <c r="AI19" s="3"/>
      <c r="AJ19" s="2" t="s">
        <v>14</v>
      </c>
      <c r="AK19" s="5"/>
      <c r="AL19" s="3"/>
      <c r="AM19" s="2" t="s">
        <v>15</v>
      </c>
      <c r="AN19" s="5"/>
      <c r="AO19" s="3"/>
      <c r="AP19" s="2" t="s">
        <v>16</v>
      </c>
      <c r="AQ19" s="5"/>
      <c r="AR19" s="3"/>
      <c r="AS19" s="135" t="s">
        <v>17</v>
      </c>
      <c r="AT19" s="14" t="s">
        <v>18</v>
      </c>
    </row>
    <row r="20" spans="1:46" ht="15.75" thickBot="1" x14ac:dyDescent="0.3">
      <c r="A20" s="125"/>
      <c r="B20" s="15"/>
      <c r="C20" s="136" t="s">
        <v>19</v>
      </c>
      <c r="D20" s="137" t="s">
        <v>20</v>
      </c>
      <c r="E20" s="138"/>
      <c r="F20" s="19"/>
      <c r="G20" s="20"/>
      <c r="H20" s="22"/>
      <c r="I20" s="19"/>
      <c r="J20" s="20"/>
      <c r="K20" s="22"/>
      <c r="L20" s="139"/>
      <c r="M20" s="140"/>
      <c r="N20" s="141"/>
      <c r="O20" s="23"/>
      <c r="P20" s="24"/>
      <c r="Q20" s="25"/>
      <c r="R20" s="19"/>
      <c r="S20" s="20"/>
      <c r="T20" s="22"/>
      <c r="U20" s="23"/>
      <c r="V20" s="24"/>
      <c r="W20" s="25"/>
      <c r="X20" s="19"/>
      <c r="Y20" s="20"/>
      <c r="Z20" s="22"/>
      <c r="AA20" s="19"/>
      <c r="AB20" s="20"/>
      <c r="AC20" s="22"/>
      <c r="AD20" s="19"/>
      <c r="AE20" s="20"/>
      <c r="AF20" s="22"/>
      <c r="AG20" s="19"/>
      <c r="AH20" s="20"/>
      <c r="AI20" s="22"/>
      <c r="AJ20" s="19"/>
      <c r="AK20" s="20"/>
      <c r="AL20" s="22"/>
      <c r="AM20" s="19"/>
      <c r="AN20" s="20"/>
      <c r="AO20" s="22"/>
      <c r="AP20" s="19"/>
      <c r="AQ20" s="20"/>
      <c r="AR20" s="22"/>
      <c r="AS20" s="142"/>
      <c r="AT20" s="30"/>
    </row>
    <row r="21" spans="1:46" ht="15.75" thickBot="1" x14ac:dyDescent="0.3">
      <c r="A21" s="125"/>
      <c r="B21" s="31"/>
      <c r="C21" s="28"/>
      <c r="D21" s="20"/>
      <c r="E21" s="21"/>
      <c r="F21" s="33" t="s">
        <v>16</v>
      </c>
      <c r="G21" s="34" t="s">
        <v>21</v>
      </c>
      <c r="H21" s="35" t="s">
        <v>20</v>
      </c>
      <c r="I21" s="33" t="s">
        <v>16</v>
      </c>
      <c r="J21" s="34" t="s">
        <v>21</v>
      </c>
      <c r="K21" s="35" t="s">
        <v>20</v>
      </c>
      <c r="L21" s="43" t="s">
        <v>16</v>
      </c>
      <c r="M21" s="44" t="s">
        <v>21</v>
      </c>
      <c r="N21" s="143" t="s">
        <v>20</v>
      </c>
      <c r="O21" s="144" t="s">
        <v>16</v>
      </c>
      <c r="P21" s="34" t="s">
        <v>21</v>
      </c>
      <c r="Q21" s="42" t="s">
        <v>20</v>
      </c>
      <c r="R21" s="33" t="s">
        <v>16</v>
      </c>
      <c r="S21" s="38" t="s">
        <v>21</v>
      </c>
      <c r="T21" s="42" t="s">
        <v>20</v>
      </c>
      <c r="U21" s="40" t="s">
        <v>16</v>
      </c>
      <c r="V21" s="34" t="s">
        <v>21</v>
      </c>
      <c r="W21" s="41" t="s">
        <v>20</v>
      </c>
      <c r="X21" s="33" t="s">
        <v>16</v>
      </c>
      <c r="Y21" s="38" t="s">
        <v>21</v>
      </c>
      <c r="Z21" s="42" t="s">
        <v>20</v>
      </c>
      <c r="AA21" s="36" t="s">
        <v>16</v>
      </c>
      <c r="AB21" s="38" t="s">
        <v>21</v>
      </c>
      <c r="AC21" s="41" t="s">
        <v>20</v>
      </c>
      <c r="AD21" s="33" t="s">
        <v>16</v>
      </c>
      <c r="AE21" s="38" t="s">
        <v>21</v>
      </c>
      <c r="AF21" s="42" t="s">
        <v>20</v>
      </c>
      <c r="AG21" s="36" t="s">
        <v>16</v>
      </c>
      <c r="AH21" s="38" t="s">
        <v>21</v>
      </c>
      <c r="AI21" s="41" t="s">
        <v>20</v>
      </c>
      <c r="AJ21" s="33" t="s">
        <v>16</v>
      </c>
      <c r="AK21" s="38" t="s">
        <v>21</v>
      </c>
      <c r="AL21" s="42" t="s">
        <v>20</v>
      </c>
      <c r="AM21" s="36" t="s">
        <v>16</v>
      </c>
      <c r="AN21" s="38" t="s">
        <v>21</v>
      </c>
      <c r="AO21" s="37" t="s">
        <v>20</v>
      </c>
      <c r="AP21" s="33" t="s">
        <v>16</v>
      </c>
      <c r="AQ21" s="38" t="s">
        <v>21</v>
      </c>
      <c r="AR21" s="35" t="s">
        <v>20</v>
      </c>
      <c r="AS21" s="145"/>
      <c r="AT21" s="48"/>
    </row>
    <row r="22" spans="1:46" x14ac:dyDescent="0.25">
      <c r="A22" s="125"/>
      <c r="B22" s="49" t="s">
        <v>34</v>
      </c>
      <c r="C22" s="146">
        <f>D22</f>
        <v>24</v>
      </c>
      <c r="D22" s="147">
        <v>24</v>
      </c>
      <c r="E22" s="148">
        <v>1343.1</v>
      </c>
      <c r="F22" s="56">
        <v>27.19</v>
      </c>
      <c r="G22" s="54">
        <f>D56*0.06</f>
        <v>2.7654000000000001</v>
      </c>
      <c r="H22" s="149">
        <f>F22-G22</f>
        <v>24.424600000000002</v>
      </c>
      <c r="I22" s="59">
        <v>17.11</v>
      </c>
      <c r="J22" s="60">
        <f>E56*0.06</f>
        <v>2.6459999999999999</v>
      </c>
      <c r="K22" s="150">
        <f>I22-J22</f>
        <v>14.463999999999999</v>
      </c>
      <c r="L22" s="56">
        <v>15.31</v>
      </c>
      <c r="M22" s="151">
        <f>F56*0.06</f>
        <v>2.5752000000000002</v>
      </c>
      <c r="N22" s="152">
        <f>L22-M22</f>
        <v>12.7348</v>
      </c>
      <c r="O22" s="59">
        <v>9.3699999999999992</v>
      </c>
      <c r="P22" s="60">
        <f>G56*0.06</f>
        <v>2.3897999999999997</v>
      </c>
      <c r="Q22" s="55">
        <f>O22-P22</f>
        <v>6.9802</v>
      </c>
      <c r="R22" s="56">
        <v>6.48</v>
      </c>
      <c r="S22" s="151">
        <f>H56*0.06</f>
        <v>2.3207999999999998</v>
      </c>
      <c r="T22" s="58">
        <f>R22-S22</f>
        <v>4.1592000000000002</v>
      </c>
      <c r="U22" s="59">
        <v>5.39</v>
      </c>
      <c r="V22" s="60">
        <f>I56*0.06</f>
        <v>2.5284</v>
      </c>
      <c r="W22" s="55">
        <f>U22-V22</f>
        <v>2.8615999999999997</v>
      </c>
      <c r="X22" s="56">
        <v>5.04</v>
      </c>
      <c r="Y22" s="151">
        <f>J56*0.06</f>
        <v>2.5284</v>
      </c>
      <c r="Z22" s="58">
        <f>X22-Y22</f>
        <v>2.5116000000000001</v>
      </c>
      <c r="AA22" s="59">
        <v>5.94</v>
      </c>
      <c r="AB22" s="151">
        <f>K56*0.06</f>
        <v>3.0420000000000003</v>
      </c>
      <c r="AC22" s="55">
        <f>AA22-AB22</f>
        <v>2.8980000000000001</v>
      </c>
      <c r="AD22" s="56">
        <v>6.04</v>
      </c>
      <c r="AE22" s="151">
        <f>L56*0.06</f>
        <v>3.1055999999999999</v>
      </c>
      <c r="AF22" s="58">
        <f>AD22-AE22</f>
        <v>2.9344000000000001</v>
      </c>
      <c r="AG22" s="59">
        <v>11.5</v>
      </c>
      <c r="AH22" s="151">
        <f>M56*0.06</f>
        <v>3.3378000000000001</v>
      </c>
      <c r="AI22" s="55">
        <f>AG22-AH22</f>
        <v>8.1622000000000003</v>
      </c>
      <c r="AJ22" s="56">
        <v>16.78</v>
      </c>
      <c r="AK22" s="151">
        <f>N56*0.06</f>
        <v>3.1889999999999996</v>
      </c>
      <c r="AL22" s="58">
        <f>AJ22-AK22</f>
        <v>13.591000000000001</v>
      </c>
      <c r="AM22" s="59">
        <v>17.25</v>
      </c>
      <c r="AN22" s="151">
        <f>O56*0.06</f>
        <v>3.2879999999999998</v>
      </c>
      <c r="AO22" s="150">
        <f>AM22-AN22</f>
        <v>13.962</v>
      </c>
      <c r="AP22" s="153">
        <f t="shared" si="23"/>
        <v>143.40000000000003</v>
      </c>
      <c r="AQ22" s="63">
        <f t="shared" si="23"/>
        <v>33.7164</v>
      </c>
      <c r="AR22" s="154">
        <f t="shared" si="24"/>
        <v>109.68360000000004</v>
      </c>
      <c r="AS22" s="66">
        <f t="shared" si="25"/>
        <v>81.664507482689331</v>
      </c>
      <c r="AT22" s="155">
        <f t="shared" si="26"/>
        <v>106.76792494974316</v>
      </c>
    </row>
    <row r="23" spans="1:46" x14ac:dyDescent="0.25">
      <c r="A23" s="125"/>
      <c r="B23" s="67" t="s">
        <v>35</v>
      </c>
      <c r="C23" s="156">
        <f t="shared" ref="C23:C34" si="28">D23</f>
        <v>18</v>
      </c>
      <c r="D23" s="157">
        <v>18</v>
      </c>
      <c r="E23" s="158">
        <v>1083.3</v>
      </c>
      <c r="F23" s="74">
        <v>24.27</v>
      </c>
      <c r="G23" s="72">
        <f t="shared" ref="G23:G39" si="29">D57*0.06</f>
        <v>2.9087999999999998</v>
      </c>
      <c r="H23" s="159">
        <f t="shared" ref="H23:H39" si="30">F23-G23</f>
        <v>21.3612</v>
      </c>
      <c r="I23" s="77">
        <v>15.62</v>
      </c>
      <c r="J23" s="78">
        <f t="shared" ref="J23:J39" si="31">E57*0.06</f>
        <v>3.0425999999999997</v>
      </c>
      <c r="K23" s="160">
        <f t="shared" ref="K23:K39" si="32">I23-J23</f>
        <v>12.577399999999999</v>
      </c>
      <c r="L23" s="74">
        <v>13.38</v>
      </c>
      <c r="M23" s="161">
        <f t="shared" ref="M23:M39" si="33">F57*0.06</f>
        <v>2.6844000000000001</v>
      </c>
      <c r="N23" s="162">
        <f t="shared" ref="N23:N39" si="34">L23-M23</f>
        <v>10.695600000000001</v>
      </c>
      <c r="O23" s="77">
        <v>8.39</v>
      </c>
      <c r="P23" s="78">
        <f t="shared" ref="P23:P39" si="35">G57*0.06</f>
        <v>2.6063999999999998</v>
      </c>
      <c r="Q23" s="73">
        <f t="shared" ref="Q23:Q39" si="36">O23-P23</f>
        <v>5.7836000000000007</v>
      </c>
      <c r="R23" s="74">
        <v>4.0599999999999996</v>
      </c>
      <c r="S23" s="161">
        <f t="shared" ref="S23:S39" si="37">H57*0.06</f>
        <v>3.0162</v>
      </c>
      <c r="T23" s="76">
        <f t="shared" ref="T23:T39" si="38">R23-S23</f>
        <v>1.0437999999999996</v>
      </c>
      <c r="U23" s="77">
        <v>2.81</v>
      </c>
      <c r="V23" s="78">
        <f t="shared" ref="V23:V39" si="39">I57*0.06</f>
        <v>2.4923999999999999</v>
      </c>
      <c r="W23" s="73">
        <f t="shared" ref="W23:W39" si="40">U23-V23</f>
        <v>0.3176000000000001</v>
      </c>
      <c r="X23" s="74">
        <v>2.63</v>
      </c>
      <c r="Y23" s="161">
        <f t="shared" ref="Y23:Y39" si="41">J57*0.06</f>
        <v>2.4305999999999996</v>
      </c>
      <c r="Z23" s="76">
        <f t="shared" ref="Z23:Z39" si="42">X23-Y23</f>
        <v>0.19940000000000024</v>
      </c>
      <c r="AA23" s="77">
        <v>2.95</v>
      </c>
      <c r="AB23" s="161">
        <f t="shared" ref="AB23:AB39" si="43">K57*0.06</f>
        <v>2.6309999999999998</v>
      </c>
      <c r="AC23" s="73">
        <f t="shared" ref="AC23:AC39" si="44">AA23-AB23</f>
        <v>0.31900000000000039</v>
      </c>
      <c r="AD23" s="74">
        <v>2.91</v>
      </c>
      <c r="AE23" s="161">
        <f t="shared" ref="AE23:AE39" si="45">L57*0.06</f>
        <v>2.6778</v>
      </c>
      <c r="AF23" s="76">
        <f t="shared" ref="AF23:AF39" si="46">AD23-AE23</f>
        <v>0.23220000000000018</v>
      </c>
      <c r="AG23" s="77">
        <v>10.77</v>
      </c>
      <c r="AH23" s="161">
        <f t="shared" ref="AH23:AH39" si="47">M57*0.06</f>
        <v>3.1667999999999998</v>
      </c>
      <c r="AI23" s="73">
        <f t="shared" ref="AI23:AI39" si="48">AG23-AH23</f>
        <v>7.6031999999999993</v>
      </c>
      <c r="AJ23" s="74">
        <v>14.02</v>
      </c>
      <c r="AK23" s="161">
        <f t="shared" ref="AK23:AK39" si="49">N57*0.06</f>
        <v>2.82</v>
      </c>
      <c r="AL23" s="76">
        <f t="shared" ref="AL23:AL39" si="50">AJ23-AK23</f>
        <v>11.2</v>
      </c>
      <c r="AM23" s="77">
        <v>15.67</v>
      </c>
      <c r="AN23" s="161">
        <f t="shared" ref="AN23:AN39" si="51">O57*0.06</f>
        <v>2.6813999999999996</v>
      </c>
      <c r="AO23" s="160">
        <f t="shared" ref="AO23:AO39" si="52">AM23-AN23</f>
        <v>12.9886</v>
      </c>
      <c r="AP23" s="163">
        <f t="shared" si="23"/>
        <v>117.47999999999999</v>
      </c>
      <c r="AQ23" s="81">
        <f t="shared" si="23"/>
        <v>33.158399999999993</v>
      </c>
      <c r="AR23" s="164">
        <f t="shared" si="24"/>
        <v>84.321599999999989</v>
      </c>
      <c r="AS23" s="84">
        <f t="shared" si="25"/>
        <v>77.837718083633334</v>
      </c>
      <c r="AT23" s="165">
        <f t="shared" si="26"/>
        <v>108.44641373580724</v>
      </c>
    </row>
    <row r="24" spans="1:46" x14ac:dyDescent="0.25">
      <c r="A24" s="125"/>
      <c r="B24" s="67" t="s">
        <v>36</v>
      </c>
      <c r="C24" s="156">
        <f t="shared" si="28"/>
        <v>24</v>
      </c>
      <c r="D24" s="157">
        <v>24</v>
      </c>
      <c r="E24" s="158">
        <v>1313.9</v>
      </c>
      <c r="F24" s="74">
        <v>24.63</v>
      </c>
      <c r="G24" s="72">
        <f t="shared" si="29"/>
        <v>3.1512000000000002</v>
      </c>
      <c r="H24" s="159">
        <f t="shared" si="30"/>
        <v>21.4788</v>
      </c>
      <c r="I24" s="166">
        <v>15.36</v>
      </c>
      <c r="J24" s="78">
        <f t="shared" si="31"/>
        <v>3.4554</v>
      </c>
      <c r="K24" s="160">
        <f t="shared" si="32"/>
        <v>11.904599999999999</v>
      </c>
      <c r="L24" s="167">
        <v>14.03</v>
      </c>
      <c r="M24" s="161">
        <f t="shared" si="33"/>
        <v>3.2976000000000001</v>
      </c>
      <c r="N24" s="162">
        <f t="shared" si="34"/>
        <v>10.732399999999998</v>
      </c>
      <c r="O24" s="77">
        <v>9.08</v>
      </c>
      <c r="P24" s="78">
        <f t="shared" si="35"/>
        <v>3.0545999999999998</v>
      </c>
      <c r="Q24" s="73">
        <f t="shared" si="36"/>
        <v>6.0254000000000003</v>
      </c>
      <c r="R24" s="74">
        <v>6.62</v>
      </c>
      <c r="S24" s="161">
        <f t="shared" si="37"/>
        <v>3.3431999999999999</v>
      </c>
      <c r="T24" s="76">
        <f t="shared" si="38"/>
        <v>3.2768000000000002</v>
      </c>
      <c r="U24" s="77">
        <v>5.36</v>
      </c>
      <c r="V24" s="78">
        <f t="shared" si="39"/>
        <v>2.8835999999999999</v>
      </c>
      <c r="W24" s="73">
        <f t="shared" si="40"/>
        <v>2.4764000000000004</v>
      </c>
      <c r="X24" s="74">
        <v>4.97</v>
      </c>
      <c r="Y24" s="161">
        <f t="shared" si="41"/>
        <v>2.8715999999999999</v>
      </c>
      <c r="Z24" s="76">
        <f t="shared" si="42"/>
        <v>2.0983999999999998</v>
      </c>
      <c r="AA24" s="77">
        <v>5.93</v>
      </c>
      <c r="AB24" s="161">
        <f t="shared" si="43"/>
        <v>3.5741999999999998</v>
      </c>
      <c r="AC24" s="73">
        <f t="shared" si="44"/>
        <v>2.3557999999999999</v>
      </c>
      <c r="AD24" s="74">
        <v>5.25</v>
      </c>
      <c r="AE24" s="161">
        <f t="shared" si="45"/>
        <v>2.9423999999999997</v>
      </c>
      <c r="AF24" s="76">
        <f t="shared" si="46"/>
        <v>2.3076000000000003</v>
      </c>
      <c r="AG24" s="77">
        <v>10.199999999999999</v>
      </c>
      <c r="AH24" s="161">
        <f t="shared" si="47"/>
        <v>3.2807999999999997</v>
      </c>
      <c r="AI24" s="73">
        <f t="shared" si="48"/>
        <v>6.9192</v>
      </c>
      <c r="AJ24" s="74">
        <v>15.67</v>
      </c>
      <c r="AK24" s="161">
        <f t="shared" si="49"/>
        <v>3.3863999999999996</v>
      </c>
      <c r="AL24" s="76">
        <f t="shared" si="50"/>
        <v>12.2836</v>
      </c>
      <c r="AM24" s="77">
        <v>16.63</v>
      </c>
      <c r="AN24" s="161">
        <f t="shared" si="51"/>
        <v>3.5453999999999999</v>
      </c>
      <c r="AO24" s="160">
        <f t="shared" si="52"/>
        <v>13.084599999999998</v>
      </c>
      <c r="AP24" s="163">
        <f t="shared" si="23"/>
        <v>133.72999999999999</v>
      </c>
      <c r="AQ24" s="81">
        <f t="shared" si="23"/>
        <v>38.7864</v>
      </c>
      <c r="AR24" s="164">
        <f t="shared" si="24"/>
        <v>94.943599999999989</v>
      </c>
      <c r="AS24" s="84">
        <f t="shared" si="25"/>
        <v>72.260902656214313</v>
      </c>
      <c r="AT24" s="165">
        <f t="shared" si="26"/>
        <v>101.78095745490523</v>
      </c>
    </row>
    <row r="25" spans="1:46" x14ac:dyDescent="0.25">
      <c r="A25" s="125"/>
      <c r="B25" s="67" t="s">
        <v>37</v>
      </c>
      <c r="C25" s="156">
        <f t="shared" si="28"/>
        <v>18</v>
      </c>
      <c r="D25" s="157">
        <v>18</v>
      </c>
      <c r="E25" s="158">
        <v>1088.8</v>
      </c>
      <c r="F25" s="74">
        <v>22.24</v>
      </c>
      <c r="G25" s="72">
        <f t="shared" si="29"/>
        <v>1.7952000000000001</v>
      </c>
      <c r="H25" s="159">
        <f t="shared" si="30"/>
        <v>20.444799999999997</v>
      </c>
      <c r="I25" s="77">
        <v>13.09</v>
      </c>
      <c r="J25" s="78">
        <f t="shared" si="31"/>
        <v>1.6127999999999998</v>
      </c>
      <c r="K25" s="160">
        <f t="shared" si="32"/>
        <v>11.4772</v>
      </c>
      <c r="L25" s="74">
        <v>10.86</v>
      </c>
      <c r="M25" s="161">
        <f t="shared" si="33"/>
        <v>1.5635999999999999</v>
      </c>
      <c r="N25" s="162">
        <f t="shared" si="34"/>
        <v>9.2964000000000002</v>
      </c>
      <c r="O25" s="77">
        <v>5.4</v>
      </c>
      <c r="P25" s="78">
        <f t="shared" si="35"/>
        <v>1.5773999999999999</v>
      </c>
      <c r="Q25" s="73">
        <f t="shared" si="36"/>
        <v>3.8226000000000004</v>
      </c>
      <c r="R25" s="74">
        <v>2.94</v>
      </c>
      <c r="S25" s="161">
        <f t="shared" si="37"/>
        <v>1.6254</v>
      </c>
      <c r="T25" s="76">
        <f t="shared" si="38"/>
        <v>1.3146</v>
      </c>
      <c r="U25" s="77">
        <v>2</v>
      </c>
      <c r="V25" s="78">
        <f t="shared" si="39"/>
        <v>1.3404</v>
      </c>
      <c r="W25" s="73">
        <f t="shared" si="40"/>
        <v>0.65959999999999996</v>
      </c>
      <c r="X25" s="74">
        <v>2.09</v>
      </c>
      <c r="Y25" s="161">
        <f t="shared" si="41"/>
        <v>1.5515999999999999</v>
      </c>
      <c r="Z25" s="76">
        <f t="shared" si="42"/>
        <v>0.53839999999999999</v>
      </c>
      <c r="AA25" s="77">
        <v>2.29</v>
      </c>
      <c r="AB25" s="161">
        <f t="shared" si="43"/>
        <v>1.788</v>
      </c>
      <c r="AC25" s="73">
        <f t="shared" si="44"/>
        <v>0.502</v>
      </c>
      <c r="AD25" s="74">
        <v>2.14</v>
      </c>
      <c r="AE25" s="161">
        <f t="shared" si="45"/>
        <v>1.6403999999999999</v>
      </c>
      <c r="AF25" s="76">
        <f t="shared" si="46"/>
        <v>0.49960000000000027</v>
      </c>
      <c r="AG25" s="77">
        <v>6.77</v>
      </c>
      <c r="AH25" s="161">
        <f t="shared" si="47"/>
        <v>1.5618000000000001</v>
      </c>
      <c r="AI25" s="73">
        <f t="shared" si="48"/>
        <v>5.2081999999999997</v>
      </c>
      <c r="AJ25" s="74">
        <v>13.43</v>
      </c>
      <c r="AK25" s="161">
        <f t="shared" si="49"/>
        <v>1.6914</v>
      </c>
      <c r="AL25" s="76">
        <f t="shared" si="50"/>
        <v>11.7386</v>
      </c>
      <c r="AM25" s="77">
        <v>14.45</v>
      </c>
      <c r="AN25" s="161">
        <f t="shared" si="51"/>
        <v>1.5402</v>
      </c>
      <c r="AO25" s="160">
        <f t="shared" si="52"/>
        <v>12.909799999999999</v>
      </c>
      <c r="AP25" s="163">
        <f t="shared" si="23"/>
        <v>97.7</v>
      </c>
      <c r="AQ25" s="81">
        <f t="shared" si="23"/>
        <v>19.2882</v>
      </c>
      <c r="AR25" s="164">
        <f t="shared" si="24"/>
        <v>78.411799999999999</v>
      </c>
      <c r="AS25" s="84">
        <f t="shared" si="25"/>
        <v>72.016715650257169</v>
      </c>
      <c r="AT25" s="165">
        <f t="shared" si="26"/>
        <v>89.73181484202793</v>
      </c>
    </row>
    <row r="26" spans="1:46" x14ac:dyDescent="0.25">
      <c r="A26" s="125"/>
      <c r="B26" s="67" t="s">
        <v>38</v>
      </c>
      <c r="C26" s="156">
        <f t="shared" si="28"/>
        <v>12</v>
      </c>
      <c r="D26" s="157">
        <v>12</v>
      </c>
      <c r="E26" s="158">
        <v>723.6</v>
      </c>
      <c r="F26" s="74">
        <v>17.39</v>
      </c>
      <c r="G26" s="72">
        <f t="shared" si="29"/>
        <v>2.7635999999999998</v>
      </c>
      <c r="H26" s="159">
        <f t="shared" si="30"/>
        <v>14.6264</v>
      </c>
      <c r="I26" s="77">
        <v>11.52</v>
      </c>
      <c r="J26" s="78">
        <f t="shared" si="31"/>
        <v>2.7713999999999999</v>
      </c>
      <c r="K26" s="160">
        <f t="shared" si="32"/>
        <v>8.7485999999999997</v>
      </c>
      <c r="L26" s="74">
        <v>9.89</v>
      </c>
      <c r="M26" s="161">
        <f t="shared" si="33"/>
        <v>2.5121999999999995</v>
      </c>
      <c r="N26" s="162">
        <f t="shared" si="34"/>
        <v>7.3778000000000006</v>
      </c>
      <c r="O26" s="77">
        <v>6.3</v>
      </c>
      <c r="P26" s="78">
        <f t="shared" si="35"/>
        <v>2.6321999999999997</v>
      </c>
      <c r="Q26" s="73">
        <f t="shared" si="36"/>
        <v>3.6678000000000002</v>
      </c>
      <c r="R26" s="74">
        <v>3.74</v>
      </c>
      <c r="S26" s="161">
        <f t="shared" si="37"/>
        <v>3.0497999999999998</v>
      </c>
      <c r="T26" s="76">
        <f t="shared" si="38"/>
        <v>0.69020000000000037</v>
      </c>
      <c r="U26" s="77">
        <v>2.63</v>
      </c>
      <c r="V26" s="78">
        <f t="shared" si="39"/>
        <v>2.6381999999999999</v>
      </c>
      <c r="W26" s="73">
        <f t="shared" si="40"/>
        <v>-8.1999999999999851E-3</v>
      </c>
      <c r="X26" s="74">
        <v>2.29</v>
      </c>
      <c r="Y26" s="161">
        <f t="shared" si="41"/>
        <v>2.3249999999999997</v>
      </c>
      <c r="Z26" s="76">
        <f t="shared" si="42"/>
        <v>-3.4999999999999698E-2</v>
      </c>
      <c r="AA26" s="77">
        <v>2.48</v>
      </c>
      <c r="AB26" s="161">
        <f t="shared" si="43"/>
        <v>2.5745999999999998</v>
      </c>
      <c r="AC26" s="73">
        <f t="shared" si="44"/>
        <v>-9.4599999999999795E-2</v>
      </c>
      <c r="AD26" s="74">
        <v>2.36</v>
      </c>
      <c r="AE26" s="161">
        <f t="shared" si="45"/>
        <v>2.4851999999999999</v>
      </c>
      <c r="AF26" s="76">
        <f t="shared" si="46"/>
        <v>-0.12519999999999998</v>
      </c>
      <c r="AG26" s="77">
        <v>6.83</v>
      </c>
      <c r="AH26" s="161">
        <f t="shared" si="47"/>
        <v>2.5415999999999999</v>
      </c>
      <c r="AI26" s="73">
        <f t="shared" si="48"/>
        <v>4.2884000000000002</v>
      </c>
      <c r="AJ26" s="74">
        <v>10.68</v>
      </c>
      <c r="AK26" s="161">
        <f t="shared" si="49"/>
        <v>2.6741999999999999</v>
      </c>
      <c r="AL26" s="76">
        <f t="shared" si="50"/>
        <v>8.0058000000000007</v>
      </c>
      <c r="AM26" s="77">
        <v>11.03</v>
      </c>
      <c r="AN26" s="161">
        <f t="shared" si="51"/>
        <v>2.835</v>
      </c>
      <c r="AO26" s="160">
        <f t="shared" si="52"/>
        <v>8.1950000000000003</v>
      </c>
      <c r="AP26" s="163">
        <f t="shared" si="23"/>
        <v>87.139999999999986</v>
      </c>
      <c r="AQ26" s="81">
        <f t="shared" si="23"/>
        <v>31.802999999999997</v>
      </c>
      <c r="AR26" s="164">
        <f t="shared" si="24"/>
        <v>55.336999999999989</v>
      </c>
      <c r="AS26" s="84">
        <f t="shared" si="25"/>
        <v>76.474571586511857</v>
      </c>
      <c r="AT26" s="165">
        <f t="shared" si="26"/>
        <v>120.42564953012712</v>
      </c>
    </row>
    <row r="27" spans="1:46" x14ac:dyDescent="0.25">
      <c r="A27" s="125"/>
      <c r="B27" s="67" t="s">
        <v>39</v>
      </c>
      <c r="C27" s="156">
        <f t="shared" si="28"/>
        <v>32</v>
      </c>
      <c r="D27" s="157">
        <v>32</v>
      </c>
      <c r="E27" s="158">
        <v>1670.8</v>
      </c>
      <c r="F27" s="74">
        <v>35.799999999999997</v>
      </c>
      <c r="G27" s="72">
        <f t="shared" si="29"/>
        <v>3.9209999999999994</v>
      </c>
      <c r="H27" s="159">
        <f t="shared" si="30"/>
        <v>31.878999999999998</v>
      </c>
      <c r="I27" s="77">
        <v>23.26</v>
      </c>
      <c r="J27" s="78">
        <f t="shared" si="31"/>
        <v>4.0313999999999997</v>
      </c>
      <c r="K27" s="160">
        <f t="shared" si="32"/>
        <v>19.2286</v>
      </c>
      <c r="L27" s="74">
        <v>20.88</v>
      </c>
      <c r="M27" s="161">
        <f t="shared" si="33"/>
        <v>3.8681999999999999</v>
      </c>
      <c r="N27" s="162">
        <f t="shared" si="34"/>
        <v>17.011800000000001</v>
      </c>
      <c r="O27" s="77">
        <v>13.39</v>
      </c>
      <c r="P27" s="78">
        <f t="shared" si="35"/>
        <v>0.8034</v>
      </c>
      <c r="Q27" s="73">
        <f t="shared" si="36"/>
        <v>12.586600000000001</v>
      </c>
      <c r="R27" s="74">
        <v>7.57</v>
      </c>
      <c r="S27" s="161">
        <f t="shared" si="37"/>
        <v>3.6936</v>
      </c>
      <c r="T27" s="76">
        <f t="shared" si="38"/>
        <v>3.8764000000000003</v>
      </c>
      <c r="U27" s="77">
        <v>5.9</v>
      </c>
      <c r="V27" s="78">
        <f t="shared" si="39"/>
        <v>3.0131999999999999</v>
      </c>
      <c r="W27" s="73">
        <f t="shared" si="40"/>
        <v>2.8868000000000005</v>
      </c>
      <c r="X27" s="74">
        <v>5.57</v>
      </c>
      <c r="Y27" s="161">
        <f t="shared" si="41"/>
        <v>3.3024</v>
      </c>
      <c r="Z27" s="76">
        <f t="shared" si="42"/>
        <v>2.2676000000000003</v>
      </c>
      <c r="AA27" s="77">
        <v>6.32</v>
      </c>
      <c r="AB27" s="161">
        <f t="shared" si="43"/>
        <v>3.4236</v>
      </c>
      <c r="AC27" s="73">
        <f t="shared" si="44"/>
        <v>2.8964000000000003</v>
      </c>
      <c r="AD27" s="74">
        <v>6.22</v>
      </c>
      <c r="AE27" s="161">
        <f t="shared" si="45"/>
        <v>3.4319999999999999</v>
      </c>
      <c r="AF27" s="76">
        <f t="shared" si="46"/>
        <v>2.7879999999999998</v>
      </c>
      <c r="AG27" s="77">
        <v>15.89</v>
      </c>
      <c r="AH27" s="161">
        <f t="shared" si="47"/>
        <v>3.8940000000000001</v>
      </c>
      <c r="AI27" s="73">
        <f t="shared" si="48"/>
        <v>11.996</v>
      </c>
      <c r="AJ27" s="74">
        <v>21.47</v>
      </c>
      <c r="AK27" s="161">
        <f t="shared" si="49"/>
        <v>3.9191999999999996</v>
      </c>
      <c r="AL27" s="76">
        <f t="shared" si="50"/>
        <v>17.550799999999999</v>
      </c>
      <c r="AM27" s="77">
        <v>22.72</v>
      </c>
      <c r="AN27" s="161">
        <f t="shared" si="51"/>
        <v>3.8970000000000002</v>
      </c>
      <c r="AO27" s="160">
        <f t="shared" si="52"/>
        <v>18.823</v>
      </c>
      <c r="AP27" s="163">
        <f t="shared" si="23"/>
        <v>184.99</v>
      </c>
      <c r="AQ27" s="81">
        <f t="shared" si="23"/>
        <v>41.198999999999991</v>
      </c>
      <c r="AR27" s="164">
        <f t="shared" si="24"/>
        <v>143.79100000000003</v>
      </c>
      <c r="AS27" s="84">
        <f t="shared" si="25"/>
        <v>86.061168302609545</v>
      </c>
      <c r="AT27" s="165">
        <f t="shared" si="26"/>
        <v>110.71941584869523</v>
      </c>
    </row>
    <row r="28" spans="1:46" x14ac:dyDescent="0.25">
      <c r="A28" s="125"/>
      <c r="B28" s="67" t="s">
        <v>40</v>
      </c>
      <c r="C28" s="156">
        <f t="shared" si="28"/>
        <v>18</v>
      </c>
      <c r="D28" s="157">
        <v>18</v>
      </c>
      <c r="E28" s="158">
        <v>941.2</v>
      </c>
      <c r="F28" s="74">
        <v>17.45</v>
      </c>
      <c r="G28" s="72">
        <f t="shared" si="29"/>
        <v>2.4389999999999996</v>
      </c>
      <c r="H28" s="159">
        <f t="shared" si="30"/>
        <v>15.010999999999999</v>
      </c>
      <c r="I28" s="77">
        <v>11.83</v>
      </c>
      <c r="J28" s="78">
        <f t="shared" si="31"/>
        <v>2.8013999999999997</v>
      </c>
      <c r="K28" s="160">
        <f t="shared" si="32"/>
        <v>9.0286000000000008</v>
      </c>
      <c r="L28" s="74">
        <v>10.37</v>
      </c>
      <c r="M28" s="161">
        <f t="shared" si="33"/>
        <v>2.3736000000000002</v>
      </c>
      <c r="N28" s="162">
        <f t="shared" si="34"/>
        <v>7.9963999999999995</v>
      </c>
      <c r="O28" s="77">
        <v>6.9</v>
      </c>
      <c r="P28" s="78">
        <f t="shared" si="35"/>
        <v>2.4773999999999998</v>
      </c>
      <c r="Q28" s="73">
        <f t="shared" si="36"/>
        <v>4.422600000000001</v>
      </c>
      <c r="R28" s="74">
        <v>4.05</v>
      </c>
      <c r="S28" s="161">
        <f t="shared" si="37"/>
        <v>2.4245999999999999</v>
      </c>
      <c r="T28" s="76">
        <f t="shared" si="38"/>
        <v>1.6254</v>
      </c>
      <c r="U28" s="77">
        <v>2.99</v>
      </c>
      <c r="V28" s="78">
        <f t="shared" si="39"/>
        <v>1.9344000000000001</v>
      </c>
      <c r="W28" s="73">
        <f t="shared" si="40"/>
        <v>1.0556000000000001</v>
      </c>
      <c r="X28" s="74">
        <v>2.87</v>
      </c>
      <c r="Y28" s="161">
        <f t="shared" si="41"/>
        <v>1.9745999999999997</v>
      </c>
      <c r="Z28" s="76">
        <f t="shared" si="42"/>
        <v>0.89540000000000042</v>
      </c>
      <c r="AA28" s="77">
        <v>3.08</v>
      </c>
      <c r="AB28" s="161">
        <f t="shared" si="43"/>
        <v>2.2422</v>
      </c>
      <c r="AC28" s="73">
        <f t="shared" si="44"/>
        <v>0.8378000000000001</v>
      </c>
      <c r="AD28" s="74">
        <v>3.14</v>
      </c>
      <c r="AE28" s="161">
        <f t="shared" si="45"/>
        <v>2.3748</v>
      </c>
      <c r="AF28" s="76">
        <f t="shared" si="46"/>
        <v>0.7652000000000001</v>
      </c>
      <c r="AG28" s="77">
        <v>7.05</v>
      </c>
      <c r="AH28" s="161">
        <f t="shared" si="47"/>
        <v>2.2199999999999998</v>
      </c>
      <c r="AI28" s="73">
        <f t="shared" si="48"/>
        <v>4.83</v>
      </c>
      <c r="AJ28" s="74">
        <v>11.62</v>
      </c>
      <c r="AK28" s="161">
        <f t="shared" si="49"/>
        <v>2.6447999999999996</v>
      </c>
      <c r="AL28" s="76">
        <f t="shared" si="50"/>
        <v>8.9751999999999992</v>
      </c>
      <c r="AM28" s="77">
        <v>12.14</v>
      </c>
      <c r="AN28" s="161">
        <f t="shared" si="51"/>
        <v>2.6555999999999997</v>
      </c>
      <c r="AO28" s="160">
        <f t="shared" si="52"/>
        <v>9.4844000000000008</v>
      </c>
      <c r="AP28" s="163">
        <f t="shared" si="23"/>
        <v>93.49</v>
      </c>
      <c r="AQ28" s="81">
        <f t="shared" si="23"/>
        <v>28.562399999999997</v>
      </c>
      <c r="AR28" s="164">
        <f t="shared" si="24"/>
        <v>64.927599999999998</v>
      </c>
      <c r="AS28" s="84">
        <f t="shared" si="25"/>
        <v>68.983850403739908</v>
      </c>
      <c r="AT28" s="165">
        <f t="shared" si="26"/>
        <v>99.330641733956639</v>
      </c>
    </row>
    <row r="29" spans="1:46" x14ac:dyDescent="0.25">
      <c r="A29" s="125"/>
      <c r="B29" s="67" t="s">
        <v>41</v>
      </c>
      <c r="C29" s="156">
        <f t="shared" si="28"/>
        <v>18</v>
      </c>
      <c r="D29" s="157">
        <v>18</v>
      </c>
      <c r="E29" s="158">
        <v>931</v>
      </c>
      <c r="F29" s="74">
        <v>18.21</v>
      </c>
      <c r="G29" s="72">
        <f t="shared" si="29"/>
        <v>3.2334000000000001</v>
      </c>
      <c r="H29" s="159">
        <f t="shared" si="30"/>
        <v>14.976600000000001</v>
      </c>
      <c r="I29" s="77">
        <v>12.2</v>
      </c>
      <c r="J29" s="78">
        <f t="shared" si="31"/>
        <v>2.8548</v>
      </c>
      <c r="K29" s="160">
        <f t="shared" si="32"/>
        <v>9.3451999999999984</v>
      </c>
      <c r="L29" s="74">
        <v>10.65</v>
      </c>
      <c r="M29" s="161">
        <f t="shared" si="33"/>
        <v>2.4077999999999999</v>
      </c>
      <c r="N29" s="162">
        <f t="shared" si="34"/>
        <v>8.2422000000000004</v>
      </c>
      <c r="O29" s="77">
        <v>7.59</v>
      </c>
      <c r="P29" s="78">
        <f t="shared" si="35"/>
        <v>2.3610000000000002</v>
      </c>
      <c r="Q29" s="73">
        <f t="shared" si="36"/>
        <v>5.2289999999999992</v>
      </c>
      <c r="R29" s="74">
        <v>3.64</v>
      </c>
      <c r="S29" s="161">
        <f t="shared" si="37"/>
        <v>2.7810000000000001</v>
      </c>
      <c r="T29" s="76">
        <f t="shared" si="38"/>
        <v>0.85899999999999999</v>
      </c>
      <c r="U29" s="77">
        <v>2.48</v>
      </c>
      <c r="V29" s="78">
        <f t="shared" si="39"/>
        <v>2.5547999999999997</v>
      </c>
      <c r="W29" s="73">
        <f t="shared" si="40"/>
        <v>-7.4799999999999756E-2</v>
      </c>
      <c r="X29" s="168">
        <v>2.15</v>
      </c>
      <c r="Y29" s="161">
        <f t="shared" si="41"/>
        <v>2.274</v>
      </c>
      <c r="Z29" s="76">
        <f t="shared" si="42"/>
        <v>-0.12400000000000011</v>
      </c>
      <c r="AA29" s="77">
        <v>2.09</v>
      </c>
      <c r="AB29" s="161">
        <f t="shared" si="43"/>
        <v>2.4641999999999999</v>
      </c>
      <c r="AC29" s="73">
        <f t="shared" si="44"/>
        <v>-0.37420000000000009</v>
      </c>
      <c r="AD29" s="74">
        <v>2.17</v>
      </c>
      <c r="AE29" s="161">
        <f t="shared" si="45"/>
        <v>2.5943999999999998</v>
      </c>
      <c r="AF29" s="76">
        <f t="shared" si="46"/>
        <v>-0.42439999999999989</v>
      </c>
      <c r="AG29" s="77">
        <v>7.69</v>
      </c>
      <c r="AH29" s="161">
        <f t="shared" si="47"/>
        <v>2.6039999999999996</v>
      </c>
      <c r="AI29" s="73">
        <f t="shared" si="48"/>
        <v>5.0860000000000003</v>
      </c>
      <c r="AJ29" s="74">
        <v>11.27</v>
      </c>
      <c r="AK29" s="161">
        <f t="shared" si="49"/>
        <v>2.6141999999999999</v>
      </c>
      <c r="AL29" s="76">
        <f t="shared" si="50"/>
        <v>8.6557999999999993</v>
      </c>
      <c r="AM29" s="77">
        <v>11.68</v>
      </c>
      <c r="AN29" s="161">
        <f t="shared" si="51"/>
        <v>2.6712000000000002</v>
      </c>
      <c r="AO29" s="160">
        <f t="shared" si="52"/>
        <v>9.008799999999999</v>
      </c>
      <c r="AP29" s="163">
        <f t="shared" si="23"/>
        <v>91.82</v>
      </c>
      <c r="AQ29" s="81">
        <f t="shared" si="23"/>
        <v>31.414800000000003</v>
      </c>
      <c r="AR29" s="164">
        <f t="shared" si="24"/>
        <v>60.405199999999994</v>
      </c>
      <c r="AS29" s="84">
        <f t="shared" si="25"/>
        <v>64.882062298603643</v>
      </c>
      <c r="AT29" s="165">
        <f t="shared" si="26"/>
        <v>98.625134264232003</v>
      </c>
    </row>
    <row r="30" spans="1:46" x14ac:dyDescent="0.25">
      <c r="A30" s="125"/>
      <c r="B30" s="67" t="s">
        <v>42</v>
      </c>
      <c r="C30" s="156">
        <f t="shared" si="28"/>
        <v>24</v>
      </c>
      <c r="D30" s="157">
        <v>24</v>
      </c>
      <c r="E30" s="158">
        <v>1299.8</v>
      </c>
      <c r="F30" s="74">
        <v>28.9</v>
      </c>
      <c r="G30" s="72">
        <f t="shared" si="29"/>
        <v>3.0539999999999998</v>
      </c>
      <c r="H30" s="159">
        <f t="shared" si="30"/>
        <v>25.846</v>
      </c>
      <c r="I30" s="77">
        <v>19.239999999999998</v>
      </c>
      <c r="J30" s="78">
        <f t="shared" si="31"/>
        <v>3.0047999999999999</v>
      </c>
      <c r="K30" s="160">
        <f t="shared" si="32"/>
        <v>16.235199999999999</v>
      </c>
      <c r="L30" s="74">
        <v>16.760000000000002</v>
      </c>
      <c r="M30" s="161">
        <f t="shared" si="33"/>
        <v>2.8367999999999998</v>
      </c>
      <c r="N30" s="162">
        <f t="shared" si="34"/>
        <v>13.923200000000001</v>
      </c>
      <c r="O30" s="77">
        <v>10.74</v>
      </c>
      <c r="P30" s="78">
        <f t="shared" si="35"/>
        <v>2.766</v>
      </c>
      <c r="Q30" s="73">
        <f t="shared" si="36"/>
        <v>7.9740000000000002</v>
      </c>
      <c r="R30" s="74">
        <v>6.74</v>
      </c>
      <c r="S30" s="161">
        <f t="shared" si="37"/>
        <v>2.8229999999999995</v>
      </c>
      <c r="T30" s="76">
        <f t="shared" si="38"/>
        <v>3.9170000000000007</v>
      </c>
      <c r="U30" s="77">
        <v>5.57</v>
      </c>
      <c r="V30" s="78">
        <f t="shared" si="39"/>
        <v>2.4563999999999999</v>
      </c>
      <c r="W30" s="73">
        <f t="shared" si="40"/>
        <v>3.1136000000000004</v>
      </c>
      <c r="X30" s="74">
        <v>5.36</v>
      </c>
      <c r="Y30" s="161">
        <f t="shared" si="41"/>
        <v>2.5637999999999996</v>
      </c>
      <c r="Z30" s="76">
        <f t="shared" si="42"/>
        <v>2.7962000000000007</v>
      </c>
      <c r="AA30" s="77">
        <v>6.02</v>
      </c>
      <c r="AB30" s="161">
        <f t="shared" si="43"/>
        <v>2.8212000000000002</v>
      </c>
      <c r="AC30" s="73">
        <f t="shared" si="44"/>
        <v>3.1987999999999994</v>
      </c>
      <c r="AD30" s="74">
        <v>5.9</v>
      </c>
      <c r="AE30" s="161">
        <f t="shared" si="45"/>
        <v>2.5673999999999997</v>
      </c>
      <c r="AF30" s="76">
        <f t="shared" si="46"/>
        <v>3.3326000000000007</v>
      </c>
      <c r="AG30" s="77">
        <v>12.97</v>
      </c>
      <c r="AH30" s="161">
        <f t="shared" si="47"/>
        <v>3.4097999999999997</v>
      </c>
      <c r="AI30" s="73">
        <f t="shared" si="48"/>
        <v>9.5602000000000018</v>
      </c>
      <c r="AJ30" s="74">
        <v>18.27</v>
      </c>
      <c r="AK30" s="161">
        <f t="shared" si="49"/>
        <v>3.2178</v>
      </c>
      <c r="AL30" s="76">
        <f t="shared" si="50"/>
        <v>15.052199999999999</v>
      </c>
      <c r="AM30" s="169">
        <v>19.04</v>
      </c>
      <c r="AN30" s="161">
        <f t="shared" si="51"/>
        <v>2.9009999999999998</v>
      </c>
      <c r="AO30" s="160">
        <f t="shared" si="52"/>
        <v>16.138999999999999</v>
      </c>
      <c r="AP30" s="163">
        <f t="shared" si="23"/>
        <v>155.51</v>
      </c>
      <c r="AQ30" s="81">
        <f t="shared" si="23"/>
        <v>34.421999999999997</v>
      </c>
      <c r="AR30" s="164">
        <f t="shared" si="24"/>
        <v>121.08799999999999</v>
      </c>
      <c r="AS30" s="84">
        <f t="shared" si="25"/>
        <v>93.158947530389298</v>
      </c>
      <c r="AT30" s="165">
        <f t="shared" si="26"/>
        <v>119.64148330512387</v>
      </c>
    </row>
    <row r="31" spans="1:46" x14ac:dyDescent="0.25">
      <c r="A31" s="125"/>
      <c r="B31" s="67" t="s">
        <v>43</v>
      </c>
      <c r="C31" s="156">
        <f t="shared" si="28"/>
        <v>24</v>
      </c>
      <c r="D31" s="157">
        <v>24</v>
      </c>
      <c r="E31" s="158">
        <v>1302.2</v>
      </c>
      <c r="F31" s="74">
        <v>23.84</v>
      </c>
      <c r="G31" s="72">
        <f t="shared" si="29"/>
        <v>3.6534</v>
      </c>
      <c r="H31" s="159">
        <f t="shared" si="30"/>
        <v>20.186599999999999</v>
      </c>
      <c r="I31" s="77">
        <v>14.79</v>
      </c>
      <c r="J31" s="78">
        <f t="shared" si="31"/>
        <v>3.8622000000000001</v>
      </c>
      <c r="K31" s="160">
        <f t="shared" si="32"/>
        <v>10.9278</v>
      </c>
      <c r="L31" s="74">
        <v>13.17</v>
      </c>
      <c r="M31" s="161">
        <f t="shared" si="33"/>
        <v>3.9102000000000001</v>
      </c>
      <c r="N31" s="162">
        <f t="shared" si="34"/>
        <v>9.2598000000000003</v>
      </c>
      <c r="O31" s="77">
        <v>7.64</v>
      </c>
      <c r="P31" s="78">
        <f t="shared" si="35"/>
        <v>4.0541999999999998</v>
      </c>
      <c r="Q31" s="73">
        <f t="shared" si="36"/>
        <v>3.5857999999999999</v>
      </c>
      <c r="R31" s="74">
        <v>6.23</v>
      </c>
      <c r="S31" s="161">
        <f t="shared" si="37"/>
        <v>4.1795999999999998</v>
      </c>
      <c r="T31" s="76">
        <f t="shared" si="38"/>
        <v>2.0504000000000007</v>
      </c>
      <c r="U31" s="77">
        <v>5.26</v>
      </c>
      <c r="V31" s="78">
        <f t="shared" si="39"/>
        <v>3.3353999999999999</v>
      </c>
      <c r="W31" s="73">
        <f t="shared" si="40"/>
        <v>1.9245999999999999</v>
      </c>
      <c r="X31" s="74">
        <v>4.99</v>
      </c>
      <c r="Y31" s="161">
        <f t="shared" si="41"/>
        <v>3.3443999999999998</v>
      </c>
      <c r="Z31" s="76">
        <f t="shared" si="42"/>
        <v>1.6456000000000004</v>
      </c>
      <c r="AA31" s="77">
        <v>5.65</v>
      </c>
      <c r="AB31" s="161">
        <f t="shared" si="43"/>
        <v>3.7997999999999998</v>
      </c>
      <c r="AC31" s="73">
        <f t="shared" si="44"/>
        <v>1.8502000000000005</v>
      </c>
      <c r="AD31" s="74">
        <v>5.52</v>
      </c>
      <c r="AE31" s="161">
        <f t="shared" si="45"/>
        <v>3.7511999999999999</v>
      </c>
      <c r="AF31" s="76">
        <f t="shared" si="46"/>
        <v>1.7687999999999997</v>
      </c>
      <c r="AG31" s="77">
        <v>10.82</v>
      </c>
      <c r="AH31" s="161">
        <f t="shared" si="47"/>
        <v>4.1669999999999998</v>
      </c>
      <c r="AI31" s="73">
        <f t="shared" si="48"/>
        <v>6.6530000000000005</v>
      </c>
      <c r="AJ31" s="74">
        <v>16.18</v>
      </c>
      <c r="AK31" s="161">
        <f t="shared" si="49"/>
        <v>4.0806000000000004</v>
      </c>
      <c r="AL31" s="76">
        <f t="shared" si="50"/>
        <v>12.099399999999999</v>
      </c>
      <c r="AM31" s="169">
        <v>16.7</v>
      </c>
      <c r="AN31" s="161">
        <f t="shared" si="51"/>
        <v>3.8021999999999996</v>
      </c>
      <c r="AO31" s="160">
        <f t="shared" si="52"/>
        <v>12.8978</v>
      </c>
      <c r="AP31" s="163">
        <f t="shared" si="23"/>
        <v>130.79</v>
      </c>
      <c r="AQ31" s="81">
        <f t="shared" si="23"/>
        <v>45.940200000000004</v>
      </c>
      <c r="AR31" s="164">
        <f t="shared" si="24"/>
        <v>84.849799999999988</v>
      </c>
      <c r="AS31" s="84">
        <f t="shared" si="25"/>
        <v>65.158808170787893</v>
      </c>
      <c r="AT31" s="165">
        <f t="shared" si="26"/>
        <v>100.43772078021807</v>
      </c>
    </row>
    <row r="32" spans="1:46" x14ac:dyDescent="0.25">
      <c r="A32" s="125"/>
      <c r="B32" s="67" t="s">
        <v>44</v>
      </c>
      <c r="C32" s="156">
        <f t="shared" si="28"/>
        <v>41</v>
      </c>
      <c r="D32" s="157">
        <v>41</v>
      </c>
      <c r="E32" s="158">
        <v>2294.5</v>
      </c>
      <c r="F32" s="74">
        <v>46.49</v>
      </c>
      <c r="G32" s="72">
        <f t="shared" si="29"/>
        <v>5.5913999999999993</v>
      </c>
      <c r="H32" s="159">
        <f t="shared" si="30"/>
        <v>40.898600000000002</v>
      </c>
      <c r="I32" s="77">
        <v>30.52</v>
      </c>
      <c r="J32" s="78">
        <f t="shared" si="31"/>
        <v>5.9753999999999996</v>
      </c>
      <c r="K32" s="160">
        <f t="shared" si="32"/>
        <v>24.544599999999999</v>
      </c>
      <c r="L32" s="74">
        <v>27.24</v>
      </c>
      <c r="M32" s="161">
        <f t="shared" si="33"/>
        <v>5.7252000000000001</v>
      </c>
      <c r="N32" s="162">
        <f t="shared" si="34"/>
        <v>21.514799999999997</v>
      </c>
      <c r="O32" s="77">
        <v>18.12</v>
      </c>
      <c r="P32" s="78">
        <f t="shared" si="35"/>
        <v>5.7888000000000002</v>
      </c>
      <c r="Q32" s="73">
        <f t="shared" si="36"/>
        <v>12.331200000000001</v>
      </c>
      <c r="R32" s="74">
        <v>11.21</v>
      </c>
      <c r="S32" s="161">
        <f t="shared" si="37"/>
        <v>5.9597999999999995</v>
      </c>
      <c r="T32" s="76">
        <f t="shared" si="38"/>
        <v>5.2502000000000013</v>
      </c>
      <c r="U32" s="77">
        <v>8.42</v>
      </c>
      <c r="V32" s="78">
        <f t="shared" si="39"/>
        <v>5.2439999999999998</v>
      </c>
      <c r="W32" s="73">
        <f t="shared" si="40"/>
        <v>3.1760000000000002</v>
      </c>
      <c r="X32" s="74">
        <v>7.64</v>
      </c>
      <c r="Y32" s="161">
        <f t="shared" si="41"/>
        <v>4.7724000000000002</v>
      </c>
      <c r="Z32" s="76">
        <f t="shared" si="42"/>
        <v>2.8675999999999995</v>
      </c>
      <c r="AA32" s="77">
        <v>8.5299999999999994</v>
      </c>
      <c r="AB32" s="161">
        <f t="shared" si="43"/>
        <v>5.5931999999999995</v>
      </c>
      <c r="AC32" s="73">
        <f t="shared" si="44"/>
        <v>2.9367999999999999</v>
      </c>
      <c r="AD32" s="74">
        <v>8.8000000000000007</v>
      </c>
      <c r="AE32" s="161">
        <f t="shared" si="45"/>
        <v>5.6747999999999994</v>
      </c>
      <c r="AF32" s="76">
        <f t="shared" si="46"/>
        <v>3.1252000000000013</v>
      </c>
      <c r="AG32" s="77">
        <v>21.76</v>
      </c>
      <c r="AH32" s="161">
        <f t="shared" si="47"/>
        <v>5.8493999999999993</v>
      </c>
      <c r="AI32" s="73">
        <f t="shared" si="48"/>
        <v>15.910600000000002</v>
      </c>
      <c r="AJ32" s="74">
        <v>30.33</v>
      </c>
      <c r="AK32" s="161">
        <f t="shared" si="49"/>
        <v>5.4923999999999999</v>
      </c>
      <c r="AL32" s="76">
        <f t="shared" si="50"/>
        <v>24.837599999999998</v>
      </c>
      <c r="AM32" s="169">
        <v>30.9</v>
      </c>
      <c r="AN32" s="161">
        <f t="shared" si="51"/>
        <v>5.4690000000000003</v>
      </c>
      <c r="AO32" s="160">
        <f t="shared" si="52"/>
        <v>25.430999999999997</v>
      </c>
      <c r="AP32" s="163">
        <f t="shared" si="23"/>
        <v>249.96</v>
      </c>
      <c r="AQ32" s="81">
        <f t="shared" si="23"/>
        <v>67.135799999999989</v>
      </c>
      <c r="AR32" s="164">
        <f t="shared" si="24"/>
        <v>182.82420000000002</v>
      </c>
      <c r="AS32" s="84">
        <f t="shared" si="25"/>
        <v>79.679320113314446</v>
      </c>
      <c r="AT32" s="165">
        <f t="shared" si="26"/>
        <v>108.93876661582044</v>
      </c>
    </row>
    <row r="33" spans="1:46" x14ac:dyDescent="0.25">
      <c r="A33" s="125"/>
      <c r="B33" s="67" t="s">
        <v>45</v>
      </c>
      <c r="C33" s="156">
        <f t="shared" si="28"/>
        <v>64</v>
      </c>
      <c r="D33" s="157">
        <v>64</v>
      </c>
      <c r="E33" s="158">
        <v>2257.1999999999998</v>
      </c>
      <c r="F33" s="74">
        <v>41.93</v>
      </c>
      <c r="G33" s="72">
        <f t="shared" si="29"/>
        <v>4.6703999999999999</v>
      </c>
      <c r="H33" s="159">
        <f t="shared" si="30"/>
        <v>37.259599999999999</v>
      </c>
      <c r="I33" s="77">
        <v>27.31</v>
      </c>
      <c r="J33" s="78">
        <f t="shared" si="31"/>
        <v>4.8827999999999996</v>
      </c>
      <c r="K33" s="160">
        <f t="shared" si="32"/>
        <v>22.427199999999999</v>
      </c>
      <c r="L33" s="74">
        <v>26.55</v>
      </c>
      <c r="M33" s="161">
        <f t="shared" si="33"/>
        <v>4.8881999999999994</v>
      </c>
      <c r="N33" s="162">
        <f t="shared" si="34"/>
        <v>21.661799999999999</v>
      </c>
      <c r="O33" s="170">
        <v>17.190000000000001</v>
      </c>
      <c r="P33" s="78">
        <f t="shared" si="35"/>
        <v>4.8647999999999998</v>
      </c>
      <c r="Q33" s="73">
        <f t="shared" si="36"/>
        <v>12.325200000000002</v>
      </c>
      <c r="R33" s="74">
        <v>10.58</v>
      </c>
      <c r="S33" s="161">
        <f t="shared" si="37"/>
        <v>4.1213999999999995</v>
      </c>
      <c r="T33" s="76">
        <f t="shared" si="38"/>
        <v>6.4586000000000006</v>
      </c>
      <c r="U33" s="77">
        <v>8.58</v>
      </c>
      <c r="V33" s="78">
        <f t="shared" si="39"/>
        <v>4.5456000000000003</v>
      </c>
      <c r="W33" s="73">
        <f t="shared" si="40"/>
        <v>4.0343999999999998</v>
      </c>
      <c r="X33" s="74">
        <v>7.91</v>
      </c>
      <c r="Y33" s="161">
        <f t="shared" si="41"/>
        <v>3.8201999999999998</v>
      </c>
      <c r="Z33" s="76">
        <f t="shared" si="42"/>
        <v>4.0898000000000003</v>
      </c>
      <c r="AA33" s="77">
        <v>8.82</v>
      </c>
      <c r="AB33" s="161">
        <f t="shared" si="43"/>
        <v>4.2618</v>
      </c>
      <c r="AC33" s="73">
        <f t="shared" si="44"/>
        <v>4.5582000000000003</v>
      </c>
      <c r="AD33" s="74">
        <v>8.56</v>
      </c>
      <c r="AE33" s="161">
        <f t="shared" si="45"/>
        <v>4.0289999999999999</v>
      </c>
      <c r="AF33" s="76">
        <f t="shared" si="46"/>
        <v>4.5310000000000006</v>
      </c>
      <c r="AG33" s="77">
        <v>19.23</v>
      </c>
      <c r="AH33" s="161">
        <f t="shared" si="47"/>
        <v>4.9506000000000006</v>
      </c>
      <c r="AI33" s="73">
        <f t="shared" si="48"/>
        <v>14.279399999999999</v>
      </c>
      <c r="AJ33" s="74">
        <v>25.76</v>
      </c>
      <c r="AK33" s="161">
        <f t="shared" si="49"/>
        <v>5.2535999999999996</v>
      </c>
      <c r="AL33" s="76">
        <f t="shared" si="50"/>
        <v>20.506400000000003</v>
      </c>
      <c r="AM33" s="169">
        <v>26.32</v>
      </c>
      <c r="AN33" s="161">
        <f t="shared" si="51"/>
        <v>4.8803999999999998</v>
      </c>
      <c r="AO33" s="160">
        <f t="shared" si="52"/>
        <v>21.439599999999999</v>
      </c>
      <c r="AP33" s="163">
        <f t="shared" si="23"/>
        <v>228.73999999999995</v>
      </c>
      <c r="AQ33" s="81">
        <f t="shared" si="23"/>
        <v>55.168799999999997</v>
      </c>
      <c r="AR33" s="164">
        <f t="shared" si="24"/>
        <v>173.57119999999995</v>
      </c>
      <c r="AS33" s="84">
        <f t="shared" si="25"/>
        <v>76.896686159844037</v>
      </c>
      <c r="AT33" s="165">
        <f t="shared" si="26"/>
        <v>101.337940811625</v>
      </c>
    </row>
    <row r="34" spans="1:46" x14ac:dyDescent="0.25">
      <c r="A34" s="125"/>
      <c r="B34" s="67" t="s">
        <v>46</v>
      </c>
      <c r="C34" s="156">
        <f t="shared" si="28"/>
        <v>18</v>
      </c>
      <c r="D34" s="157">
        <v>18</v>
      </c>
      <c r="E34" s="158">
        <v>805.9</v>
      </c>
      <c r="F34" s="74">
        <v>15.36</v>
      </c>
      <c r="G34" s="72">
        <f t="shared" si="29"/>
        <v>2.8145999999999995</v>
      </c>
      <c r="H34" s="159">
        <f t="shared" si="30"/>
        <v>12.545400000000001</v>
      </c>
      <c r="I34" s="77">
        <v>9.67</v>
      </c>
      <c r="J34" s="78">
        <f t="shared" si="31"/>
        <v>2.7222</v>
      </c>
      <c r="K34" s="160">
        <f t="shared" si="32"/>
        <v>6.9478</v>
      </c>
      <c r="L34" s="74">
        <v>8.6300000000000008</v>
      </c>
      <c r="M34" s="161">
        <f t="shared" si="33"/>
        <v>2.7269999999999999</v>
      </c>
      <c r="N34" s="162">
        <f t="shared" si="34"/>
        <v>5.9030000000000005</v>
      </c>
      <c r="O34" s="77">
        <v>5.74</v>
      </c>
      <c r="P34" s="78">
        <f t="shared" si="35"/>
        <v>2.7317999999999998</v>
      </c>
      <c r="Q34" s="73">
        <f t="shared" si="36"/>
        <v>3.0082000000000004</v>
      </c>
      <c r="R34" s="74">
        <v>3.02</v>
      </c>
      <c r="S34" s="161">
        <f t="shared" si="37"/>
        <v>2.6562000000000001</v>
      </c>
      <c r="T34" s="76">
        <f t="shared" si="38"/>
        <v>0.3637999999999999</v>
      </c>
      <c r="U34" s="77">
        <v>2.39</v>
      </c>
      <c r="V34" s="78">
        <f t="shared" si="39"/>
        <v>2.3604000000000003</v>
      </c>
      <c r="W34" s="73">
        <f t="shared" si="40"/>
        <v>2.9599999999999849E-2</v>
      </c>
      <c r="X34" s="74">
        <v>2.0299999999999998</v>
      </c>
      <c r="Y34" s="161">
        <f t="shared" si="41"/>
        <v>2.0429999999999997</v>
      </c>
      <c r="Z34" s="76">
        <f t="shared" si="42"/>
        <v>-1.2999999999999901E-2</v>
      </c>
      <c r="AA34" s="77">
        <v>2.2400000000000002</v>
      </c>
      <c r="AB34" s="161">
        <f t="shared" si="43"/>
        <v>2.3544</v>
      </c>
      <c r="AC34" s="73">
        <f t="shared" si="44"/>
        <v>-0.11439999999999984</v>
      </c>
      <c r="AD34" s="74">
        <v>2.2799999999999998</v>
      </c>
      <c r="AE34" s="161">
        <f t="shared" si="45"/>
        <v>2.4636</v>
      </c>
      <c r="AF34" s="76">
        <f t="shared" si="46"/>
        <v>-0.18360000000000021</v>
      </c>
      <c r="AG34" s="77">
        <v>6.81</v>
      </c>
      <c r="AH34" s="161">
        <f t="shared" si="47"/>
        <v>2.5247999999999999</v>
      </c>
      <c r="AI34" s="73">
        <f t="shared" si="48"/>
        <v>4.2851999999999997</v>
      </c>
      <c r="AJ34" s="74">
        <v>10.39</v>
      </c>
      <c r="AK34" s="161">
        <f t="shared" si="49"/>
        <v>2.9094000000000002</v>
      </c>
      <c r="AL34" s="76">
        <f t="shared" si="50"/>
        <v>7.4806000000000008</v>
      </c>
      <c r="AM34" s="169">
        <v>10.78</v>
      </c>
      <c r="AN34" s="161">
        <f t="shared" si="51"/>
        <v>2.8428</v>
      </c>
      <c r="AO34" s="160">
        <f t="shared" si="52"/>
        <v>7.9371999999999989</v>
      </c>
      <c r="AP34" s="163">
        <f t="shared" si="23"/>
        <v>79.340000000000018</v>
      </c>
      <c r="AQ34" s="81">
        <f t="shared" si="23"/>
        <v>31.150199999999998</v>
      </c>
      <c r="AR34" s="164">
        <f t="shared" si="24"/>
        <v>48.18980000000002</v>
      </c>
      <c r="AS34" s="84">
        <f t="shared" si="25"/>
        <v>59.796252636803594</v>
      </c>
      <c r="AT34" s="165">
        <f t="shared" si="26"/>
        <v>98.448939074326859</v>
      </c>
    </row>
    <row r="35" spans="1:46" x14ac:dyDescent="0.25">
      <c r="A35" s="125"/>
      <c r="B35" s="67" t="s">
        <v>47</v>
      </c>
      <c r="C35" s="156">
        <v>18</v>
      </c>
      <c r="D35" s="157">
        <v>18</v>
      </c>
      <c r="E35" s="158">
        <v>1199.5</v>
      </c>
      <c r="F35" s="87">
        <v>25.71</v>
      </c>
      <c r="G35" s="72">
        <f t="shared" si="29"/>
        <v>4.0091999999999999</v>
      </c>
      <c r="H35" s="159">
        <f t="shared" si="30"/>
        <v>21.700800000000001</v>
      </c>
      <c r="I35" s="170">
        <v>16.350000000000001</v>
      </c>
      <c r="J35" s="78">
        <f t="shared" si="31"/>
        <v>2.8241999999999998</v>
      </c>
      <c r="K35" s="160">
        <f t="shared" si="32"/>
        <v>13.525800000000002</v>
      </c>
      <c r="L35" s="171">
        <v>13.32</v>
      </c>
      <c r="M35" s="161">
        <f t="shared" si="33"/>
        <v>4.3583999999999996</v>
      </c>
      <c r="N35" s="162">
        <f t="shared" si="34"/>
        <v>8.9616000000000007</v>
      </c>
      <c r="O35" s="170">
        <v>9.06</v>
      </c>
      <c r="P35" s="78">
        <f t="shared" si="35"/>
        <v>3.7944</v>
      </c>
      <c r="Q35" s="73">
        <f t="shared" si="36"/>
        <v>5.2656000000000009</v>
      </c>
      <c r="R35" s="87">
        <v>4.47</v>
      </c>
      <c r="S35" s="161">
        <f t="shared" si="37"/>
        <v>3.456</v>
      </c>
      <c r="T35" s="76">
        <f t="shared" si="38"/>
        <v>1.0139999999999998</v>
      </c>
      <c r="U35" s="170">
        <v>3.09</v>
      </c>
      <c r="V35" s="78">
        <f t="shared" si="39"/>
        <v>2.7576000000000001</v>
      </c>
      <c r="W35" s="73">
        <f t="shared" si="40"/>
        <v>0.33239999999999981</v>
      </c>
      <c r="X35" s="87">
        <v>3.04</v>
      </c>
      <c r="Y35" s="161">
        <f t="shared" si="41"/>
        <v>2.7078000000000002</v>
      </c>
      <c r="Z35" s="76">
        <f t="shared" si="42"/>
        <v>0.33219999999999983</v>
      </c>
      <c r="AA35" s="170">
        <v>3.5</v>
      </c>
      <c r="AB35" s="161">
        <f t="shared" si="43"/>
        <v>3.1332</v>
      </c>
      <c r="AC35" s="73">
        <f t="shared" si="44"/>
        <v>0.36680000000000001</v>
      </c>
      <c r="AD35" s="87">
        <v>3.22</v>
      </c>
      <c r="AE35" s="161">
        <f t="shared" si="45"/>
        <v>2.8247999999999998</v>
      </c>
      <c r="AF35" s="76">
        <f t="shared" si="46"/>
        <v>0.39520000000000044</v>
      </c>
      <c r="AG35" s="170">
        <v>11.15</v>
      </c>
      <c r="AH35" s="161">
        <f t="shared" si="47"/>
        <v>3.15</v>
      </c>
      <c r="AI35" s="73">
        <f t="shared" si="48"/>
        <v>8</v>
      </c>
      <c r="AJ35" s="87">
        <v>13.9</v>
      </c>
      <c r="AK35" s="161">
        <f t="shared" si="49"/>
        <v>2.2991999999999999</v>
      </c>
      <c r="AL35" s="76">
        <f t="shared" si="50"/>
        <v>11.6008</v>
      </c>
      <c r="AM35" s="77">
        <v>15</v>
      </c>
      <c r="AN35" s="161">
        <f t="shared" si="51"/>
        <v>2.7071999999999998</v>
      </c>
      <c r="AO35" s="160">
        <f t="shared" si="52"/>
        <v>12.2928</v>
      </c>
      <c r="AP35" s="163">
        <f t="shared" si="23"/>
        <v>121.81000000000002</v>
      </c>
      <c r="AQ35" s="81">
        <f t="shared" si="23"/>
        <v>38.021999999999998</v>
      </c>
      <c r="AR35" s="164">
        <f t="shared" si="24"/>
        <v>83.788000000000011</v>
      </c>
      <c r="AS35" s="84">
        <f t="shared" si="25"/>
        <v>69.852438516048366</v>
      </c>
      <c r="AT35" s="165">
        <f t="shared" si="26"/>
        <v>101.55064610254274</v>
      </c>
    </row>
    <row r="36" spans="1:46" x14ac:dyDescent="0.25">
      <c r="A36" s="125"/>
      <c r="B36" s="67" t="s">
        <v>48</v>
      </c>
      <c r="C36" s="156">
        <v>18</v>
      </c>
      <c r="D36" s="157">
        <v>18</v>
      </c>
      <c r="E36" s="158">
        <v>1173.2</v>
      </c>
      <c r="F36" s="87">
        <v>22.53</v>
      </c>
      <c r="G36" s="72">
        <f t="shared" si="29"/>
        <v>4.8</v>
      </c>
      <c r="H36" s="159">
        <f t="shared" si="30"/>
        <v>17.73</v>
      </c>
      <c r="I36" s="170">
        <v>15.8</v>
      </c>
      <c r="J36" s="78">
        <f t="shared" si="31"/>
        <v>5.2224000000000004</v>
      </c>
      <c r="K36" s="160">
        <f t="shared" si="32"/>
        <v>10.5776</v>
      </c>
      <c r="L36" s="87">
        <v>13.99</v>
      </c>
      <c r="M36" s="161">
        <f t="shared" si="33"/>
        <v>4.7568000000000001</v>
      </c>
      <c r="N36" s="162">
        <f t="shared" si="34"/>
        <v>9.2332000000000001</v>
      </c>
      <c r="O36" s="170">
        <v>9.1999999999999993</v>
      </c>
      <c r="P36" s="78">
        <f t="shared" si="35"/>
        <v>4.4202000000000004</v>
      </c>
      <c r="Q36" s="73">
        <f t="shared" si="36"/>
        <v>4.7797999999999989</v>
      </c>
      <c r="R36" s="87">
        <v>5.72</v>
      </c>
      <c r="S36" s="161">
        <f t="shared" si="37"/>
        <v>4.2629999999999999</v>
      </c>
      <c r="T36" s="76">
        <f t="shared" si="38"/>
        <v>1.4569999999999999</v>
      </c>
      <c r="U36" s="170">
        <v>3.74</v>
      </c>
      <c r="V36" s="78">
        <f t="shared" si="39"/>
        <v>3.5735999999999999</v>
      </c>
      <c r="W36" s="73">
        <f t="shared" si="40"/>
        <v>0.16640000000000033</v>
      </c>
      <c r="X36" s="87">
        <v>3.59</v>
      </c>
      <c r="Y36" s="161">
        <f t="shared" si="41"/>
        <v>3.6095999999999995</v>
      </c>
      <c r="Z36" s="76">
        <f t="shared" si="42"/>
        <v>-1.9599999999999618E-2</v>
      </c>
      <c r="AA36" s="170">
        <v>3.61</v>
      </c>
      <c r="AB36" s="161">
        <f t="shared" si="43"/>
        <v>3.6858</v>
      </c>
      <c r="AC36" s="73">
        <f t="shared" si="44"/>
        <v>-7.580000000000009E-2</v>
      </c>
      <c r="AD36" s="87">
        <v>3.9</v>
      </c>
      <c r="AE36" s="161">
        <f t="shared" si="45"/>
        <v>3.9083999999999999</v>
      </c>
      <c r="AF36" s="76">
        <f t="shared" si="46"/>
        <v>-8.3999999999999631E-3</v>
      </c>
      <c r="AG36" s="170">
        <v>11.61</v>
      </c>
      <c r="AH36" s="161">
        <f t="shared" si="47"/>
        <v>4.8684000000000003</v>
      </c>
      <c r="AI36" s="73">
        <f t="shared" si="48"/>
        <v>6.7415999999999991</v>
      </c>
      <c r="AJ36" s="87">
        <v>14.66</v>
      </c>
      <c r="AK36" s="161">
        <f t="shared" si="49"/>
        <v>4.0908000000000007</v>
      </c>
      <c r="AL36" s="76">
        <f t="shared" si="50"/>
        <v>10.569199999999999</v>
      </c>
      <c r="AM36" s="77">
        <v>16.420000000000002</v>
      </c>
      <c r="AN36" s="161">
        <f t="shared" si="51"/>
        <v>4.5191999999999997</v>
      </c>
      <c r="AO36" s="160">
        <f t="shared" si="52"/>
        <v>11.900800000000002</v>
      </c>
      <c r="AP36" s="163">
        <f t="shared" si="23"/>
        <v>124.77</v>
      </c>
      <c r="AQ36" s="81">
        <f t="shared" si="23"/>
        <v>51.718200000000003</v>
      </c>
      <c r="AR36" s="164">
        <f t="shared" si="24"/>
        <v>73.051799999999986</v>
      </c>
      <c r="AS36" s="84">
        <f t="shared" si="25"/>
        <v>62.267132628707799</v>
      </c>
      <c r="AT36" s="165">
        <f t="shared" si="26"/>
        <v>106.35015342652574</v>
      </c>
    </row>
    <row r="37" spans="1:46" x14ac:dyDescent="0.25">
      <c r="A37" s="125"/>
      <c r="B37" s="172" t="s">
        <v>49</v>
      </c>
      <c r="C37" s="156">
        <v>0</v>
      </c>
      <c r="D37" s="173">
        <v>21</v>
      </c>
      <c r="E37" s="174">
        <v>1322</v>
      </c>
      <c r="F37" s="175">
        <v>15.034333333333333</v>
      </c>
      <c r="G37" s="72">
        <f t="shared" si="29"/>
        <v>0</v>
      </c>
      <c r="H37" s="159">
        <f t="shared" si="30"/>
        <v>15.034333333333333</v>
      </c>
      <c r="I37" s="176">
        <f>1100*31.8/3600</f>
        <v>9.7166666666666668</v>
      </c>
      <c r="J37" s="78">
        <f t="shared" si="31"/>
        <v>0</v>
      </c>
      <c r="K37" s="160">
        <f t="shared" si="32"/>
        <v>9.7166666666666668</v>
      </c>
      <c r="L37" s="175">
        <f>1109*31.8/3600</f>
        <v>9.796166666666668</v>
      </c>
      <c r="M37" s="161">
        <f t="shared" si="33"/>
        <v>0</v>
      </c>
      <c r="N37" s="162">
        <f t="shared" si="34"/>
        <v>9.796166666666668</v>
      </c>
      <c r="O37" s="176">
        <v>5.7240000000000002</v>
      </c>
      <c r="P37" s="78">
        <f t="shared" si="35"/>
        <v>0</v>
      </c>
      <c r="Q37" s="73">
        <f t="shared" si="36"/>
        <v>5.7240000000000002</v>
      </c>
      <c r="R37" s="177">
        <v>0.46816666666666668</v>
      </c>
      <c r="S37" s="161">
        <f t="shared" si="37"/>
        <v>0</v>
      </c>
      <c r="T37" s="76">
        <f t="shared" si="38"/>
        <v>0.46816666666666668</v>
      </c>
      <c r="U37" s="178">
        <v>0</v>
      </c>
      <c r="V37" s="78">
        <f t="shared" si="39"/>
        <v>0</v>
      </c>
      <c r="W37" s="73">
        <f t="shared" si="40"/>
        <v>0</v>
      </c>
      <c r="X37" s="175">
        <v>0</v>
      </c>
      <c r="Y37" s="161">
        <f t="shared" si="41"/>
        <v>0</v>
      </c>
      <c r="Z37" s="76">
        <f t="shared" si="42"/>
        <v>0</v>
      </c>
      <c r="AA37" s="179">
        <v>0</v>
      </c>
      <c r="AB37" s="161">
        <f t="shared" si="43"/>
        <v>0</v>
      </c>
      <c r="AC37" s="73">
        <f t="shared" si="44"/>
        <v>0</v>
      </c>
      <c r="AD37" s="180">
        <v>0</v>
      </c>
      <c r="AE37" s="161">
        <f t="shared" si="45"/>
        <v>0</v>
      </c>
      <c r="AF37" s="76">
        <f t="shared" si="46"/>
        <v>0</v>
      </c>
      <c r="AG37" s="179">
        <v>7.0401666666666669</v>
      </c>
      <c r="AH37" s="161">
        <f t="shared" si="47"/>
        <v>0</v>
      </c>
      <c r="AI37" s="73">
        <f t="shared" si="48"/>
        <v>7.0401666666666669</v>
      </c>
      <c r="AJ37" s="180">
        <v>11.156500000000001</v>
      </c>
      <c r="AK37" s="161">
        <f t="shared" si="49"/>
        <v>0</v>
      </c>
      <c r="AL37" s="76">
        <f t="shared" si="50"/>
        <v>11.156500000000001</v>
      </c>
      <c r="AM37" s="179">
        <v>12.861333333333334</v>
      </c>
      <c r="AN37" s="161">
        <f t="shared" si="51"/>
        <v>0</v>
      </c>
      <c r="AO37" s="160">
        <f t="shared" si="52"/>
        <v>12.861333333333334</v>
      </c>
      <c r="AP37" s="163">
        <f t="shared" si="23"/>
        <v>71.797333333333341</v>
      </c>
      <c r="AQ37" s="81">
        <f t="shared" si="23"/>
        <v>0</v>
      </c>
      <c r="AR37" s="164">
        <f t="shared" si="24"/>
        <v>71.797333333333341</v>
      </c>
      <c r="AS37" s="84">
        <f t="shared" si="25"/>
        <v>54.309631870902678</v>
      </c>
      <c r="AT37" s="165">
        <f t="shared" si="26"/>
        <v>54.309631870902678</v>
      </c>
    </row>
    <row r="38" spans="1:46" x14ac:dyDescent="0.25">
      <c r="A38" s="125"/>
      <c r="B38" s="172" t="s">
        <v>50</v>
      </c>
      <c r="C38" s="156">
        <v>18</v>
      </c>
      <c r="D38" s="173">
        <v>18</v>
      </c>
      <c r="E38" s="174">
        <v>1238.4000000000001</v>
      </c>
      <c r="F38" s="175">
        <v>23.761666666666667</v>
      </c>
      <c r="G38" s="72">
        <f t="shared" si="29"/>
        <v>1.7999999999999998</v>
      </c>
      <c r="H38" s="159">
        <f t="shared" si="30"/>
        <v>21.961666666666666</v>
      </c>
      <c r="I38" s="176">
        <f>1590*31.8/3600</f>
        <v>14.045</v>
      </c>
      <c r="J38" s="78">
        <f t="shared" si="31"/>
        <v>1.6199999999999999</v>
      </c>
      <c r="K38" s="160">
        <f t="shared" si="32"/>
        <v>12.425000000000001</v>
      </c>
      <c r="L38" s="175">
        <f>1665*31.8/3600</f>
        <v>14.7075</v>
      </c>
      <c r="M38" s="161">
        <f t="shared" si="33"/>
        <v>1.8599999999999999</v>
      </c>
      <c r="N38" s="162">
        <f t="shared" si="34"/>
        <v>12.8475</v>
      </c>
      <c r="O38" s="176">
        <v>9.1425000000000001</v>
      </c>
      <c r="P38" s="78">
        <f t="shared" si="35"/>
        <v>1.7999999999999998</v>
      </c>
      <c r="Q38" s="73">
        <f t="shared" si="36"/>
        <v>7.3425000000000002</v>
      </c>
      <c r="R38" s="177">
        <v>3.18</v>
      </c>
      <c r="S38" s="161">
        <f t="shared" si="37"/>
        <v>1.6199999999999999</v>
      </c>
      <c r="T38" s="76">
        <f t="shared" si="38"/>
        <v>1.5600000000000003</v>
      </c>
      <c r="U38" s="181">
        <v>3.2241666666666666</v>
      </c>
      <c r="V38" s="78">
        <f t="shared" si="39"/>
        <v>1.68</v>
      </c>
      <c r="W38" s="73">
        <f t="shared" si="40"/>
        <v>1.5441666666666667</v>
      </c>
      <c r="X38" s="175">
        <v>3.0033333333333334</v>
      </c>
      <c r="Y38" s="161">
        <f t="shared" si="41"/>
        <v>1.74</v>
      </c>
      <c r="Z38" s="76">
        <f t="shared" si="42"/>
        <v>1.2633333333333334</v>
      </c>
      <c r="AA38" s="179">
        <v>3.2683333333333335</v>
      </c>
      <c r="AB38" s="161">
        <f t="shared" si="43"/>
        <v>2.16</v>
      </c>
      <c r="AC38" s="73">
        <f t="shared" si="44"/>
        <v>1.1083333333333334</v>
      </c>
      <c r="AD38" s="180">
        <v>2.4291666666666667</v>
      </c>
      <c r="AE38" s="161">
        <f t="shared" si="45"/>
        <v>1.56</v>
      </c>
      <c r="AF38" s="76">
        <f t="shared" si="46"/>
        <v>0.86916666666666664</v>
      </c>
      <c r="AG38" s="179">
        <v>9.6371666666666673</v>
      </c>
      <c r="AH38" s="161">
        <f t="shared" si="47"/>
        <v>1.26</v>
      </c>
      <c r="AI38" s="73">
        <f t="shared" si="48"/>
        <v>8.3771666666666675</v>
      </c>
      <c r="AJ38" s="180">
        <v>14.680999999999999</v>
      </c>
      <c r="AK38" s="161">
        <f t="shared" si="49"/>
        <v>1.92</v>
      </c>
      <c r="AL38" s="76">
        <f t="shared" si="50"/>
        <v>12.760999999999999</v>
      </c>
      <c r="AM38" s="179">
        <v>15.608499999999999</v>
      </c>
      <c r="AN38" s="161">
        <f t="shared" si="51"/>
        <v>1.8599999999999999</v>
      </c>
      <c r="AO38" s="160">
        <f t="shared" si="52"/>
        <v>13.7485</v>
      </c>
      <c r="AP38" s="163">
        <f t="shared" si="23"/>
        <v>116.68833333333333</v>
      </c>
      <c r="AQ38" s="81">
        <f t="shared" si="23"/>
        <v>20.880000000000003</v>
      </c>
      <c r="AR38" s="164">
        <f t="shared" si="24"/>
        <v>95.808333333333337</v>
      </c>
      <c r="AS38" s="84">
        <f t="shared" si="25"/>
        <v>77.364610249784675</v>
      </c>
      <c r="AT38" s="165">
        <f t="shared" si="26"/>
        <v>94.225075366063734</v>
      </c>
    </row>
    <row r="39" spans="1:46" ht="15.75" thickBot="1" x14ac:dyDescent="0.3">
      <c r="A39" s="125"/>
      <c r="B39" s="182" t="s">
        <v>51</v>
      </c>
      <c r="C39" s="183">
        <v>0</v>
      </c>
      <c r="D39" s="184">
        <v>18</v>
      </c>
      <c r="E39" s="185">
        <v>933.1</v>
      </c>
      <c r="F39" s="186">
        <v>13.409000000000001</v>
      </c>
      <c r="G39" s="108">
        <f t="shared" si="29"/>
        <v>0</v>
      </c>
      <c r="H39" s="187">
        <f t="shared" si="30"/>
        <v>13.409000000000001</v>
      </c>
      <c r="I39" s="188">
        <f>928*31.8/3600</f>
        <v>8.1973333333333329</v>
      </c>
      <c r="J39" s="114">
        <f t="shared" si="31"/>
        <v>0</v>
      </c>
      <c r="K39" s="189">
        <f t="shared" si="32"/>
        <v>8.1973333333333329</v>
      </c>
      <c r="L39" s="186">
        <f>928*31.8/3600</f>
        <v>8.1973333333333329</v>
      </c>
      <c r="M39" s="190">
        <f t="shared" si="33"/>
        <v>0</v>
      </c>
      <c r="N39" s="191">
        <f t="shared" si="34"/>
        <v>8.1973333333333329</v>
      </c>
      <c r="O39" s="188">
        <v>3.8866666666666667</v>
      </c>
      <c r="P39" s="114">
        <f t="shared" si="35"/>
        <v>0</v>
      </c>
      <c r="Q39" s="117">
        <f t="shared" si="36"/>
        <v>3.8866666666666667</v>
      </c>
      <c r="R39" s="192">
        <v>0</v>
      </c>
      <c r="S39" s="190">
        <f t="shared" si="37"/>
        <v>0</v>
      </c>
      <c r="T39" s="116">
        <f t="shared" si="38"/>
        <v>0</v>
      </c>
      <c r="U39" s="193">
        <v>0</v>
      </c>
      <c r="V39" s="114">
        <f t="shared" si="39"/>
        <v>0</v>
      </c>
      <c r="W39" s="117">
        <f t="shared" si="40"/>
        <v>0</v>
      </c>
      <c r="X39" s="186">
        <v>0</v>
      </c>
      <c r="Y39" s="190">
        <f t="shared" si="41"/>
        <v>0</v>
      </c>
      <c r="Z39" s="116">
        <f t="shared" si="42"/>
        <v>0</v>
      </c>
      <c r="AA39" s="194">
        <v>0</v>
      </c>
      <c r="AB39" s="190">
        <f t="shared" si="43"/>
        <v>0</v>
      </c>
      <c r="AC39" s="117">
        <f t="shared" si="44"/>
        <v>0</v>
      </c>
      <c r="AD39" s="195">
        <v>0</v>
      </c>
      <c r="AE39" s="190">
        <f t="shared" si="45"/>
        <v>0</v>
      </c>
      <c r="AF39" s="116">
        <f t="shared" si="46"/>
        <v>0</v>
      </c>
      <c r="AG39" s="194">
        <v>5.3883333333333336</v>
      </c>
      <c r="AH39" s="190">
        <f t="shared" si="47"/>
        <v>0</v>
      </c>
      <c r="AI39" s="117">
        <f t="shared" si="48"/>
        <v>5.3883333333333336</v>
      </c>
      <c r="AJ39" s="195">
        <v>8.5594999999999999</v>
      </c>
      <c r="AK39" s="190">
        <f t="shared" si="49"/>
        <v>0</v>
      </c>
      <c r="AL39" s="116">
        <f t="shared" si="50"/>
        <v>8.5594999999999999</v>
      </c>
      <c r="AM39" s="194">
        <v>9.4428333333333345</v>
      </c>
      <c r="AN39" s="190">
        <f t="shared" si="51"/>
        <v>0</v>
      </c>
      <c r="AO39" s="189">
        <f t="shared" si="52"/>
        <v>9.4428333333333345</v>
      </c>
      <c r="AP39" s="196">
        <f t="shared" si="23"/>
        <v>57.080999999999996</v>
      </c>
      <c r="AQ39" s="197">
        <f t="shared" si="23"/>
        <v>0</v>
      </c>
      <c r="AR39" s="198">
        <f t="shared" si="24"/>
        <v>57.080999999999996</v>
      </c>
      <c r="AS39" s="199">
        <f t="shared" si="25"/>
        <v>61.173507662629937</v>
      </c>
      <c r="AT39" s="200">
        <f t="shared" si="26"/>
        <v>61.173507662629937</v>
      </c>
    </row>
    <row r="40" spans="1:46" ht="15.75" thickBot="1" x14ac:dyDescent="0.3">
      <c r="A40" s="125"/>
      <c r="B40" s="125"/>
      <c r="C40" s="125"/>
      <c r="D40" s="125"/>
      <c r="E40" s="125"/>
      <c r="F40" s="125"/>
      <c r="G40" s="126"/>
      <c r="H40" s="125"/>
      <c r="I40" s="125"/>
      <c r="J40" s="126"/>
      <c r="K40" s="125"/>
      <c r="L40" s="125"/>
      <c r="M40" s="125"/>
      <c r="N40" s="127"/>
      <c r="O40" s="126"/>
      <c r="P40" s="126"/>
      <c r="Q40" s="126"/>
      <c r="R40" s="125"/>
      <c r="S40" s="125"/>
      <c r="T40" s="126"/>
      <c r="U40" s="126"/>
      <c r="V40" s="126"/>
      <c r="W40" s="126"/>
      <c r="X40" s="125"/>
      <c r="Y40" s="125"/>
      <c r="Z40" s="126"/>
      <c r="AA40" s="125"/>
      <c r="AB40" s="125"/>
      <c r="AC40" s="126"/>
      <c r="AD40" s="125"/>
      <c r="AE40" s="125"/>
      <c r="AF40" s="126"/>
      <c r="AG40" s="125"/>
      <c r="AH40" s="125"/>
      <c r="AI40" s="126"/>
      <c r="AJ40" s="125"/>
      <c r="AK40" s="125"/>
      <c r="AL40" s="126"/>
      <c r="AM40" s="125"/>
      <c r="AN40" s="125"/>
      <c r="AO40" s="125"/>
      <c r="AP40" s="125"/>
      <c r="AQ40" s="125"/>
      <c r="AR40" s="201" t="s">
        <v>32</v>
      </c>
      <c r="AS40" s="131">
        <f>AVERAGE(AS22:AS39)</f>
        <v>72.213268444637308</v>
      </c>
      <c r="AT40" s="202">
        <f>AVERAGE(AT22:AT39)</f>
        <v>99.013434298626294</v>
      </c>
    </row>
    <row r="41" spans="1:46" x14ac:dyDescent="0.25">
      <c r="A41" s="125"/>
      <c r="B41" s="125"/>
      <c r="C41" s="217" t="s">
        <v>71</v>
      </c>
      <c r="D41" s="218"/>
      <c r="E41" s="218"/>
      <c r="F41" s="218"/>
      <c r="G41" s="218"/>
      <c r="H41" s="219"/>
      <c r="I41" s="125"/>
      <c r="J41" s="126"/>
      <c r="K41" s="125"/>
      <c r="L41" s="125"/>
      <c r="M41" s="125"/>
      <c r="N41" s="127"/>
      <c r="O41" s="126"/>
      <c r="P41" s="126"/>
      <c r="Q41" s="126"/>
      <c r="R41" s="125"/>
      <c r="S41" s="125"/>
      <c r="T41" s="126"/>
      <c r="U41" s="126"/>
      <c r="V41" s="126"/>
      <c r="W41" s="126"/>
      <c r="X41" s="125"/>
      <c r="Y41" s="125"/>
      <c r="Z41" s="126"/>
      <c r="AA41" s="125"/>
      <c r="AB41" s="125"/>
      <c r="AC41" s="126"/>
      <c r="AD41" s="125"/>
      <c r="AE41" s="125"/>
      <c r="AF41" s="126"/>
      <c r="AG41" s="125"/>
      <c r="AH41" s="125"/>
      <c r="AI41" s="126"/>
      <c r="AJ41" s="125"/>
      <c r="AK41" s="125"/>
      <c r="AL41" s="126"/>
      <c r="AM41" s="125"/>
      <c r="AN41" s="125"/>
      <c r="AO41" s="125"/>
      <c r="AP41" s="125"/>
      <c r="AQ41" s="125"/>
      <c r="AR41" s="203"/>
      <c r="AS41" s="134"/>
      <c r="AT41" s="134"/>
    </row>
    <row r="42" spans="1:46" x14ac:dyDescent="0.25">
      <c r="A42" s="125"/>
      <c r="B42" s="125"/>
      <c r="C42" s="220" t="s">
        <v>72</v>
      </c>
      <c r="D42" s="221"/>
      <c r="E42" s="221"/>
      <c r="F42" s="221"/>
      <c r="G42" s="221"/>
      <c r="H42" s="222"/>
      <c r="I42" s="125"/>
      <c r="J42" s="126"/>
      <c r="K42" s="125"/>
      <c r="L42" s="125"/>
      <c r="M42" s="125"/>
      <c r="N42" s="127"/>
      <c r="O42" s="126"/>
      <c r="P42" s="126"/>
      <c r="Q42" s="126"/>
      <c r="R42" s="125"/>
      <c r="S42" s="125"/>
      <c r="T42" s="126"/>
      <c r="U42" s="126"/>
      <c r="V42" s="126"/>
      <c r="W42" s="126"/>
      <c r="X42" s="125"/>
      <c r="Y42" s="125"/>
      <c r="Z42" s="126"/>
      <c r="AA42" s="125"/>
      <c r="AB42" s="125"/>
      <c r="AC42" s="126"/>
      <c r="AD42" s="125"/>
      <c r="AE42" s="125"/>
      <c r="AF42" s="126"/>
      <c r="AG42" s="125"/>
      <c r="AH42" s="125"/>
      <c r="AI42" s="126"/>
      <c r="AJ42" s="125"/>
      <c r="AK42" s="125"/>
      <c r="AL42" s="126"/>
      <c r="AM42" s="125"/>
      <c r="AN42" s="125"/>
      <c r="AO42" s="125"/>
      <c r="AP42" s="125"/>
      <c r="AQ42" s="125"/>
      <c r="AR42" s="203"/>
      <c r="AS42" s="134"/>
      <c r="AT42" s="134"/>
    </row>
    <row r="43" spans="1:46" x14ac:dyDescent="0.25">
      <c r="A43" s="125"/>
      <c r="B43" s="125"/>
      <c r="C43" s="125"/>
      <c r="D43" s="125"/>
      <c r="E43" s="125"/>
      <c r="F43" s="125"/>
      <c r="G43" s="126"/>
      <c r="H43" s="125"/>
      <c r="I43" s="125"/>
      <c r="J43" s="126"/>
      <c r="K43" s="125"/>
      <c r="L43" s="125"/>
      <c r="M43" s="125"/>
      <c r="N43" s="127"/>
      <c r="O43" s="126"/>
      <c r="P43" s="126"/>
      <c r="Q43" s="126"/>
      <c r="R43" s="125"/>
      <c r="S43" s="125"/>
      <c r="T43" s="126"/>
      <c r="U43" s="126"/>
      <c r="V43" s="126"/>
      <c r="W43" s="126"/>
      <c r="X43" s="125"/>
      <c r="Y43" s="125"/>
      <c r="Z43" s="126"/>
      <c r="AA43" s="125"/>
      <c r="AB43" s="125"/>
      <c r="AC43" s="126"/>
      <c r="AD43" s="125"/>
      <c r="AE43" s="125"/>
      <c r="AF43" s="126"/>
      <c r="AG43" s="125"/>
      <c r="AH43" s="125"/>
      <c r="AI43" s="126"/>
      <c r="AJ43" s="125"/>
      <c r="AK43" s="125"/>
      <c r="AL43" s="126"/>
      <c r="AM43" s="125"/>
      <c r="AN43" s="125"/>
      <c r="AO43" s="125"/>
      <c r="AP43" s="125"/>
      <c r="AQ43" s="125"/>
      <c r="AR43" s="203"/>
      <c r="AS43" s="134"/>
      <c r="AT43" s="134"/>
    </row>
    <row r="44" spans="1:46" hidden="1" x14ac:dyDescent="0.25">
      <c r="D44" t="s">
        <v>52</v>
      </c>
      <c r="E44" t="s">
        <v>53</v>
      </c>
      <c r="F44" t="s">
        <v>54</v>
      </c>
      <c r="G44" s="132" t="s">
        <v>55</v>
      </c>
      <c r="H44" t="s">
        <v>56</v>
      </c>
      <c r="I44" t="s">
        <v>57</v>
      </c>
      <c r="J44" s="132" t="s">
        <v>58</v>
      </c>
      <c r="K44" t="s">
        <v>59</v>
      </c>
      <c r="L44" t="s">
        <v>60</v>
      </c>
      <c r="M44" t="s">
        <v>61</v>
      </c>
      <c r="N44" s="133" t="s">
        <v>62</v>
      </c>
      <c r="O44" s="132" t="s">
        <v>63</v>
      </c>
    </row>
    <row r="45" spans="1:46" hidden="1" x14ac:dyDescent="0.25">
      <c r="A45" s="204"/>
      <c r="B45" s="204" t="s">
        <v>22</v>
      </c>
      <c r="C45" s="204"/>
      <c r="D45" s="204">
        <v>149.02000000000001</v>
      </c>
      <c r="E45" s="204">
        <v>148.62</v>
      </c>
      <c r="F45" s="204">
        <v>135.75</v>
      </c>
      <c r="G45" s="205">
        <v>133.85</v>
      </c>
      <c r="H45" s="204">
        <v>142.08000000000001</v>
      </c>
      <c r="I45" s="204">
        <v>124.92</v>
      </c>
      <c r="J45" s="205">
        <v>128.35</v>
      </c>
      <c r="K45" s="204">
        <v>136.43</v>
      </c>
      <c r="L45" s="204">
        <v>137.41</v>
      </c>
      <c r="M45" s="204">
        <v>143.55000000000001</v>
      </c>
      <c r="N45" s="206">
        <v>153.04</v>
      </c>
      <c r="O45" s="205">
        <v>143.27000000000001</v>
      </c>
      <c r="P45" s="205"/>
    </row>
    <row r="46" spans="1:46" hidden="1" x14ac:dyDescent="0.25">
      <c r="B46" t="s">
        <v>23</v>
      </c>
      <c r="D46">
        <v>29.03</v>
      </c>
      <c r="E46">
        <v>30.38</v>
      </c>
      <c r="F46">
        <v>25.94</v>
      </c>
      <c r="G46" s="132">
        <v>25.6</v>
      </c>
      <c r="H46">
        <v>28.24</v>
      </c>
      <c r="I46">
        <v>23.5</v>
      </c>
      <c r="J46" s="132">
        <v>21.17</v>
      </c>
      <c r="K46">
        <v>24.4</v>
      </c>
      <c r="L46">
        <v>25.39</v>
      </c>
      <c r="M46">
        <v>29.27</v>
      </c>
      <c r="N46" s="133">
        <v>30.94</v>
      </c>
      <c r="O46" s="132">
        <v>32.32</v>
      </c>
    </row>
    <row r="47" spans="1:46" hidden="1" x14ac:dyDescent="0.25">
      <c r="B47" t="s">
        <v>24</v>
      </c>
      <c r="D47">
        <v>49.12</v>
      </c>
      <c r="E47">
        <v>52</v>
      </c>
      <c r="F47">
        <v>46.08</v>
      </c>
      <c r="G47" s="132">
        <v>45.9</v>
      </c>
      <c r="H47">
        <v>48.43</v>
      </c>
      <c r="I47">
        <v>36.57</v>
      </c>
      <c r="J47" s="132">
        <v>34.869999999999997</v>
      </c>
      <c r="K47">
        <v>35.15</v>
      </c>
      <c r="L47">
        <v>38.68</v>
      </c>
      <c r="M47">
        <v>44.84</v>
      </c>
      <c r="N47" s="133">
        <v>51.7</v>
      </c>
      <c r="O47" s="132">
        <v>49.79</v>
      </c>
    </row>
    <row r="48" spans="1:46" hidden="1" x14ac:dyDescent="0.25">
      <c r="B48" t="s">
        <v>25</v>
      </c>
      <c r="D48">
        <v>153.47</v>
      </c>
      <c r="E48">
        <v>156.66</v>
      </c>
      <c r="F48">
        <v>140.29</v>
      </c>
      <c r="G48" s="132">
        <v>135.41999999999999</v>
      </c>
      <c r="H48">
        <v>136.26</v>
      </c>
      <c r="I48">
        <v>107.4</v>
      </c>
      <c r="J48" s="132">
        <v>101.17</v>
      </c>
      <c r="K48">
        <v>122.12</v>
      </c>
      <c r="L48">
        <v>116.74</v>
      </c>
      <c r="M48">
        <v>142.24</v>
      </c>
      <c r="N48" s="133">
        <v>154.35</v>
      </c>
      <c r="O48" s="132">
        <v>153.24</v>
      </c>
    </row>
    <row r="49" spans="2:15" hidden="1" x14ac:dyDescent="0.25">
      <c r="B49" t="s">
        <v>26</v>
      </c>
      <c r="D49">
        <v>0</v>
      </c>
      <c r="E49">
        <v>0</v>
      </c>
      <c r="F49">
        <v>0</v>
      </c>
      <c r="G49" s="132">
        <v>0</v>
      </c>
      <c r="H49">
        <v>0</v>
      </c>
      <c r="I49">
        <v>0</v>
      </c>
      <c r="J49" s="132">
        <v>0</v>
      </c>
      <c r="K49">
        <v>0</v>
      </c>
      <c r="L49">
        <v>0</v>
      </c>
      <c r="M49">
        <v>0</v>
      </c>
      <c r="N49" s="133">
        <v>0</v>
      </c>
      <c r="O49" s="132">
        <v>0</v>
      </c>
    </row>
    <row r="50" spans="2:15" hidden="1" x14ac:dyDescent="0.25">
      <c r="B50" t="s">
        <v>27</v>
      </c>
      <c r="D50">
        <v>0</v>
      </c>
      <c r="E50">
        <v>0</v>
      </c>
      <c r="F50">
        <v>0</v>
      </c>
      <c r="G50" s="132">
        <v>0</v>
      </c>
      <c r="H50">
        <v>0</v>
      </c>
      <c r="I50">
        <v>0</v>
      </c>
      <c r="J50" s="132">
        <v>0</v>
      </c>
      <c r="K50">
        <v>0</v>
      </c>
      <c r="L50">
        <v>0</v>
      </c>
      <c r="M50">
        <v>0</v>
      </c>
      <c r="N50" s="133">
        <v>0</v>
      </c>
      <c r="O50" s="132">
        <v>0</v>
      </c>
    </row>
    <row r="51" spans="2:15" hidden="1" x14ac:dyDescent="0.25">
      <c r="B51" t="s">
        <v>28</v>
      </c>
      <c r="D51">
        <v>0</v>
      </c>
      <c r="E51">
        <v>0</v>
      </c>
      <c r="F51">
        <v>0</v>
      </c>
      <c r="G51" s="132">
        <v>0</v>
      </c>
      <c r="H51">
        <v>0</v>
      </c>
      <c r="I51">
        <v>0</v>
      </c>
      <c r="J51" s="132">
        <v>0</v>
      </c>
      <c r="K51">
        <v>0</v>
      </c>
      <c r="L51">
        <v>0</v>
      </c>
      <c r="M51">
        <v>0</v>
      </c>
      <c r="N51" s="133">
        <v>0</v>
      </c>
      <c r="O51" s="132">
        <v>0</v>
      </c>
    </row>
    <row r="52" spans="2:15" hidden="1" x14ac:dyDescent="0.25">
      <c r="B52" t="s">
        <v>29</v>
      </c>
      <c r="D52">
        <v>0</v>
      </c>
      <c r="E52">
        <v>0</v>
      </c>
      <c r="F52">
        <v>0</v>
      </c>
      <c r="G52" s="132">
        <v>0</v>
      </c>
      <c r="H52">
        <v>0</v>
      </c>
      <c r="I52">
        <v>0</v>
      </c>
      <c r="J52" s="132">
        <v>0</v>
      </c>
      <c r="K52">
        <v>0</v>
      </c>
      <c r="L52">
        <v>0</v>
      </c>
      <c r="M52">
        <v>0</v>
      </c>
      <c r="N52" s="133">
        <v>0</v>
      </c>
      <c r="O52" s="132">
        <v>0</v>
      </c>
    </row>
    <row r="53" spans="2:15" hidden="1" x14ac:dyDescent="0.25">
      <c r="B53" t="s">
        <v>30</v>
      </c>
      <c r="D53">
        <v>0</v>
      </c>
      <c r="E53">
        <v>0</v>
      </c>
      <c r="F53">
        <v>0</v>
      </c>
      <c r="G53" s="132">
        <v>0</v>
      </c>
      <c r="H53">
        <v>0</v>
      </c>
      <c r="I53">
        <v>0</v>
      </c>
      <c r="J53" s="132">
        <v>0</v>
      </c>
      <c r="K53">
        <v>0</v>
      </c>
      <c r="L53">
        <v>0</v>
      </c>
      <c r="M53">
        <v>0</v>
      </c>
      <c r="N53" s="133">
        <v>0</v>
      </c>
      <c r="O53" s="132">
        <v>0</v>
      </c>
    </row>
    <row r="54" spans="2:15" hidden="1" x14ac:dyDescent="0.25">
      <c r="B54" t="s">
        <v>64</v>
      </c>
      <c r="D54">
        <v>0</v>
      </c>
      <c r="E54">
        <v>0</v>
      </c>
      <c r="F54">
        <v>0</v>
      </c>
      <c r="G54" s="132">
        <v>0</v>
      </c>
      <c r="H54">
        <v>0</v>
      </c>
      <c r="I54">
        <v>0</v>
      </c>
      <c r="J54" s="132">
        <v>0</v>
      </c>
      <c r="K54">
        <v>0</v>
      </c>
      <c r="L54">
        <v>0</v>
      </c>
      <c r="M54">
        <v>0</v>
      </c>
      <c r="N54" s="133">
        <v>0</v>
      </c>
      <c r="O54" s="132">
        <v>0</v>
      </c>
    </row>
    <row r="55" spans="2:15" hidden="1" x14ac:dyDescent="0.25"/>
    <row r="56" spans="2:15" hidden="1" x14ac:dyDescent="0.25">
      <c r="B56" t="s">
        <v>34</v>
      </c>
      <c r="D56">
        <v>46.09</v>
      </c>
      <c r="E56">
        <v>44.1</v>
      </c>
      <c r="F56">
        <v>42.92</v>
      </c>
      <c r="G56" s="132">
        <v>39.83</v>
      </c>
      <c r="H56">
        <v>38.68</v>
      </c>
      <c r="I56">
        <v>42.14</v>
      </c>
      <c r="J56" s="132">
        <v>42.14</v>
      </c>
      <c r="K56">
        <v>50.7</v>
      </c>
      <c r="L56">
        <v>51.76</v>
      </c>
      <c r="M56">
        <v>55.63</v>
      </c>
      <c r="N56" s="133">
        <v>53.15</v>
      </c>
      <c r="O56" s="132">
        <v>54.8</v>
      </c>
    </row>
    <row r="57" spans="2:15" hidden="1" x14ac:dyDescent="0.25">
      <c r="B57" t="s">
        <v>35</v>
      </c>
      <c r="D57">
        <v>48.48</v>
      </c>
      <c r="E57">
        <v>50.71</v>
      </c>
      <c r="F57">
        <v>44.74</v>
      </c>
      <c r="G57" s="132">
        <v>43.44</v>
      </c>
      <c r="H57">
        <v>50.27</v>
      </c>
      <c r="I57">
        <v>41.54</v>
      </c>
      <c r="J57" s="132">
        <v>40.51</v>
      </c>
      <c r="K57">
        <v>43.85</v>
      </c>
      <c r="L57">
        <v>44.63</v>
      </c>
      <c r="M57">
        <v>52.78</v>
      </c>
      <c r="N57" s="133">
        <v>47</v>
      </c>
      <c r="O57" s="132">
        <v>44.69</v>
      </c>
    </row>
    <row r="58" spans="2:15" hidden="1" x14ac:dyDescent="0.25">
      <c r="B58" t="s">
        <v>36</v>
      </c>
      <c r="D58">
        <v>52.52</v>
      </c>
      <c r="E58">
        <v>57.59</v>
      </c>
      <c r="F58">
        <v>54.96</v>
      </c>
      <c r="G58" s="132">
        <v>50.91</v>
      </c>
      <c r="H58">
        <v>55.72</v>
      </c>
      <c r="I58">
        <v>48.06</v>
      </c>
      <c r="J58" s="132">
        <v>47.86</v>
      </c>
      <c r="K58">
        <v>59.57</v>
      </c>
      <c r="L58">
        <v>49.04</v>
      </c>
      <c r="M58">
        <v>54.68</v>
      </c>
      <c r="N58" s="133">
        <v>56.44</v>
      </c>
      <c r="O58" s="132">
        <v>59.09</v>
      </c>
    </row>
    <row r="59" spans="2:15" hidden="1" x14ac:dyDescent="0.25">
      <c r="B59" t="s">
        <v>37</v>
      </c>
      <c r="D59">
        <v>29.92</v>
      </c>
      <c r="E59">
        <v>26.88</v>
      </c>
      <c r="F59">
        <v>26.06</v>
      </c>
      <c r="G59" s="132">
        <v>26.29</v>
      </c>
      <c r="H59">
        <v>27.09</v>
      </c>
      <c r="I59">
        <v>22.34</v>
      </c>
      <c r="J59" s="132">
        <v>25.86</v>
      </c>
      <c r="K59">
        <v>29.8</v>
      </c>
      <c r="L59">
        <v>27.34</v>
      </c>
      <c r="M59">
        <v>26.03</v>
      </c>
      <c r="N59" s="133">
        <v>28.19</v>
      </c>
      <c r="O59" s="132">
        <v>25.67</v>
      </c>
    </row>
    <row r="60" spans="2:15" hidden="1" x14ac:dyDescent="0.25">
      <c r="B60" t="s">
        <v>38</v>
      </c>
      <c r="D60">
        <v>46.06</v>
      </c>
      <c r="E60">
        <v>46.19</v>
      </c>
      <c r="F60">
        <v>41.87</v>
      </c>
      <c r="G60" s="132">
        <v>43.87</v>
      </c>
      <c r="H60">
        <v>50.83</v>
      </c>
      <c r="I60">
        <v>43.97</v>
      </c>
      <c r="J60" s="132">
        <v>38.75</v>
      </c>
      <c r="K60">
        <v>42.91</v>
      </c>
      <c r="L60">
        <v>41.42</v>
      </c>
      <c r="M60">
        <v>42.36</v>
      </c>
      <c r="N60" s="133">
        <v>44.57</v>
      </c>
      <c r="O60" s="132">
        <v>47.25</v>
      </c>
    </row>
    <row r="61" spans="2:15" hidden="1" x14ac:dyDescent="0.25">
      <c r="B61" t="s">
        <v>39</v>
      </c>
      <c r="D61">
        <v>65.349999999999994</v>
      </c>
      <c r="E61">
        <v>67.19</v>
      </c>
      <c r="F61">
        <v>64.47</v>
      </c>
      <c r="G61" s="132">
        <v>13.39</v>
      </c>
      <c r="H61">
        <v>61.56</v>
      </c>
      <c r="I61">
        <v>50.22</v>
      </c>
      <c r="J61" s="132">
        <v>55.04</v>
      </c>
      <c r="K61">
        <v>57.06</v>
      </c>
      <c r="L61">
        <v>57.2</v>
      </c>
      <c r="M61">
        <v>64.900000000000006</v>
      </c>
      <c r="N61" s="133">
        <v>65.319999999999993</v>
      </c>
      <c r="O61" s="132">
        <v>64.95</v>
      </c>
    </row>
    <row r="62" spans="2:15" hidden="1" x14ac:dyDescent="0.25">
      <c r="B62" t="s">
        <v>40</v>
      </c>
      <c r="D62">
        <v>40.65</v>
      </c>
      <c r="E62">
        <v>46.69</v>
      </c>
      <c r="F62">
        <v>39.56</v>
      </c>
      <c r="G62" s="132">
        <v>41.29</v>
      </c>
      <c r="H62">
        <v>40.409999999999997</v>
      </c>
      <c r="I62">
        <v>32.24</v>
      </c>
      <c r="J62" s="132">
        <v>32.909999999999997</v>
      </c>
      <c r="K62">
        <v>37.369999999999997</v>
      </c>
      <c r="L62">
        <v>39.58</v>
      </c>
      <c r="M62">
        <v>37</v>
      </c>
      <c r="N62" s="133">
        <v>44.08</v>
      </c>
      <c r="O62" s="132">
        <v>44.26</v>
      </c>
    </row>
    <row r="63" spans="2:15" hidden="1" x14ac:dyDescent="0.25">
      <c r="B63" t="s">
        <v>41</v>
      </c>
      <c r="D63">
        <v>53.89</v>
      </c>
      <c r="E63">
        <v>47.58</v>
      </c>
      <c r="F63">
        <v>40.130000000000003</v>
      </c>
      <c r="G63" s="132">
        <v>39.35</v>
      </c>
      <c r="H63">
        <v>46.35</v>
      </c>
      <c r="I63">
        <v>42.58</v>
      </c>
      <c r="J63" s="132">
        <v>37.9</v>
      </c>
      <c r="K63">
        <v>41.07</v>
      </c>
      <c r="L63">
        <v>43.24</v>
      </c>
      <c r="M63">
        <v>43.4</v>
      </c>
      <c r="N63" s="133">
        <v>43.57</v>
      </c>
      <c r="O63" s="132">
        <v>44.52</v>
      </c>
    </row>
    <row r="64" spans="2:15" hidden="1" x14ac:dyDescent="0.25">
      <c r="B64" t="s">
        <v>42</v>
      </c>
      <c r="D64">
        <v>50.9</v>
      </c>
      <c r="E64">
        <v>50.08</v>
      </c>
      <c r="F64">
        <v>47.28</v>
      </c>
      <c r="G64" s="132">
        <v>46.1</v>
      </c>
      <c r="H64">
        <v>47.05</v>
      </c>
      <c r="I64">
        <v>40.94</v>
      </c>
      <c r="J64" s="132">
        <v>42.73</v>
      </c>
      <c r="K64">
        <v>47.02</v>
      </c>
      <c r="L64">
        <v>42.79</v>
      </c>
      <c r="M64">
        <v>56.83</v>
      </c>
      <c r="N64" s="133">
        <v>53.63</v>
      </c>
      <c r="O64" s="132">
        <v>48.35</v>
      </c>
    </row>
    <row r="65" spans="2:15" hidden="1" x14ac:dyDescent="0.25">
      <c r="B65" t="s">
        <v>43</v>
      </c>
      <c r="D65">
        <v>60.89</v>
      </c>
      <c r="E65">
        <v>64.37</v>
      </c>
      <c r="F65">
        <v>65.17</v>
      </c>
      <c r="G65" s="132">
        <v>67.569999999999993</v>
      </c>
      <c r="H65">
        <v>69.66</v>
      </c>
      <c r="I65">
        <v>55.59</v>
      </c>
      <c r="J65" s="132">
        <v>55.74</v>
      </c>
      <c r="K65">
        <v>63.33</v>
      </c>
      <c r="L65">
        <v>62.52</v>
      </c>
      <c r="M65">
        <v>69.45</v>
      </c>
      <c r="N65" s="133">
        <v>68.010000000000005</v>
      </c>
      <c r="O65" s="132">
        <v>63.37</v>
      </c>
    </row>
    <row r="66" spans="2:15" hidden="1" x14ac:dyDescent="0.25">
      <c r="B66" t="s">
        <v>44</v>
      </c>
      <c r="D66">
        <v>93.19</v>
      </c>
      <c r="E66">
        <v>99.59</v>
      </c>
      <c r="F66">
        <v>95.42</v>
      </c>
      <c r="G66" s="132">
        <v>96.48</v>
      </c>
      <c r="H66">
        <v>99.33</v>
      </c>
      <c r="I66">
        <v>87.4</v>
      </c>
      <c r="J66" s="132">
        <v>79.540000000000006</v>
      </c>
      <c r="K66">
        <v>93.22</v>
      </c>
      <c r="L66">
        <v>94.58</v>
      </c>
      <c r="M66">
        <v>97.49</v>
      </c>
      <c r="N66" s="133">
        <v>91.54</v>
      </c>
      <c r="O66" s="132">
        <v>91.15</v>
      </c>
    </row>
    <row r="67" spans="2:15" hidden="1" x14ac:dyDescent="0.25">
      <c r="B67" t="s">
        <v>45</v>
      </c>
      <c r="D67">
        <v>77.84</v>
      </c>
      <c r="E67">
        <v>81.38</v>
      </c>
      <c r="F67">
        <v>81.47</v>
      </c>
      <c r="G67" s="132">
        <v>81.08</v>
      </c>
      <c r="H67">
        <v>68.69</v>
      </c>
      <c r="I67">
        <v>75.760000000000005</v>
      </c>
      <c r="J67" s="132">
        <v>63.67</v>
      </c>
      <c r="K67">
        <v>71.03</v>
      </c>
      <c r="L67">
        <v>67.150000000000006</v>
      </c>
      <c r="M67">
        <v>82.51</v>
      </c>
      <c r="N67" s="133">
        <v>87.56</v>
      </c>
      <c r="O67" s="132">
        <v>81.34</v>
      </c>
    </row>
    <row r="68" spans="2:15" hidden="1" x14ac:dyDescent="0.25">
      <c r="B68" t="s">
        <v>46</v>
      </c>
      <c r="D68">
        <v>46.91</v>
      </c>
      <c r="E68">
        <v>45.37</v>
      </c>
      <c r="F68">
        <v>45.45</v>
      </c>
      <c r="G68" s="132">
        <v>45.53</v>
      </c>
      <c r="H68">
        <v>44.27</v>
      </c>
      <c r="I68">
        <v>39.340000000000003</v>
      </c>
      <c r="J68" s="132">
        <v>34.049999999999997</v>
      </c>
      <c r="K68">
        <v>39.24</v>
      </c>
      <c r="L68">
        <v>41.06</v>
      </c>
      <c r="M68">
        <v>42.08</v>
      </c>
      <c r="N68" s="133">
        <v>48.49</v>
      </c>
      <c r="O68" s="132">
        <v>47.38</v>
      </c>
    </row>
    <row r="69" spans="2:15" hidden="1" x14ac:dyDescent="0.25">
      <c r="B69" t="s">
        <v>65</v>
      </c>
      <c r="D69">
        <v>66.819999999999993</v>
      </c>
      <c r="E69">
        <v>47.07</v>
      </c>
      <c r="F69">
        <v>72.64</v>
      </c>
      <c r="G69" s="132">
        <v>63.24</v>
      </c>
      <c r="H69">
        <v>57.6</v>
      </c>
      <c r="I69">
        <v>45.96</v>
      </c>
      <c r="J69" s="132">
        <v>45.13</v>
      </c>
      <c r="K69">
        <v>52.22</v>
      </c>
      <c r="L69">
        <v>47.08</v>
      </c>
      <c r="M69">
        <v>52.5</v>
      </c>
      <c r="N69" s="133">
        <v>38.32</v>
      </c>
      <c r="O69" s="132">
        <v>45.12</v>
      </c>
    </row>
    <row r="70" spans="2:15" hidden="1" x14ac:dyDescent="0.25">
      <c r="B70" t="s">
        <v>66</v>
      </c>
      <c r="D70">
        <v>80</v>
      </c>
      <c r="E70">
        <v>87.04</v>
      </c>
      <c r="F70">
        <v>79.28</v>
      </c>
      <c r="G70" s="132">
        <v>73.67</v>
      </c>
      <c r="H70">
        <v>71.05</v>
      </c>
      <c r="I70">
        <v>59.56</v>
      </c>
      <c r="J70" s="132">
        <v>60.16</v>
      </c>
      <c r="K70">
        <v>61.43</v>
      </c>
      <c r="L70">
        <v>65.14</v>
      </c>
      <c r="M70">
        <v>81.14</v>
      </c>
      <c r="N70" s="133">
        <v>68.180000000000007</v>
      </c>
      <c r="O70" s="132">
        <v>75.319999999999993</v>
      </c>
    </row>
    <row r="71" spans="2:15" hidden="1" x14ac:dyDescent="0.25">
      <c r="B71" t="s">
        <v>67</v>
      </c>
      <c r="D71">
        <v>0</v>
      </c>
      <c r="E71">
        <v>0</v>
      </c>
      <c r="F71">
        <v>0</v>
      </c>
      <c r="G71" s="132">
        <v>0</v>
      </c>
      <c r="H71">
        <v>0</v>
      </c>
      <c r="I71">
        <v>0</v>
      </c>
      <c r="J71" s="132">
        <v>0</v>
      </c>
      <c r="K71">
        <v>0</v>
      </c>
      <c r="L71">
        <v>0</v>
      </c>
      <c r="M71">
        <v>0</v>
      </c>
      <c r="N71" s="133">
        <v>0</v>
      </c>
      <c r="O71" s="132">
        <v>0</v>
      </c>
    </row>
    <row r="72" spans="2:15" hidden="1" x14ac:dyDescent="0.25">
      <c r="B72" t="s">
        <v>68</v>
      </c>
      <c r="D72">
        <v>30</v>
      </c>
      <c r="E72">
        <v>27</v>
      </c>
      <c r="F72">
        <v>31</v>
      </c>
      <c r="G72" s="132">
        <v>30</v>
      </c>
      <c r="H72">
        <v>27</v>
      </c>
      <c r="I72">
        <v>28</v>
      </c>
      <c r="J72" s="132">
        <v>29</v>
      </c>
      <c r="K72">
        <v>36</v>
      </c>
      <c r="L72">
        <v>26</v>
      </c>
      <c r="M72">
        <v>21</v>
      </c>
      <c r="N72" s="133">
        <v>32</v>
      </c>
      <c r="O72" s="132">
        <v>31</v>
      </c>
    </row>
    <row r="73" spans="2:15" hidden="1" x14ac:dyDescent="0.25">
      <c r="B73" t="s">
        <v>69</v>
      </c>
      <c r="D73">
        <v>0</v>
      </c>
      <c r="E73">
        <v>0</v>
      </c>
      <c r="F73">
        <v>0</v>
      </c>
      <c r="G73" s="132">
        <v>0</v>
      </c>
      <c r="H73">
        <v>0</v>
      </c>
      <c r="I73">
        <v>0</v>
      </c>
      <c r="J73" s="132">
        <v>0</v>
      </c>
      <c r="K73">
        <v>0</v>
      </c>
      <c r="L73">
        <v>0</v>
      </c>
      <c r="M73">
        <v>0</v>
      </c>
      <c r="N73" s="133">
        <v>0</v>
      </c>
      <c r="O73" s="132">
        <v>0</v>
      </c>
    </row>
    <row r="74" spans="2:15" hidden="1" x14ac:dyDescent="0.25"/>
  </sheetData>
  <mergeCells count="43">
    <mergeCell ref="C1:U1"/>
    <mergeCell ref="C3:J3"/>
    <mergeCell ref="C18:J18"/>
    <mergeCell ref="AG19:AI20"/>
    <mergeCell ref="AJ19:AL20"/>
    <mergeCell ref="AM19:AO20"/>
    <mergeCell ref="AP19:AR20"/>
    <mergeCell ref="AS19:AS21"/>
    <mergeCell ref="AT19:AT21"/>
    <mergeCell ref="O19:Q20"/>
    <mergeCell ref="R19:T20"/>
    <mergeCell ref="U19:W20"/>
    <mergeCell ref="X19:Z20"/>
    <mergeCell ref="AA19:AC20"/>
    <mergeCell ref="AD19:AF20"/>
    <mergeCell ref="B19:B21"/>
    <mergeCell ref="C19:D19"/>
    <mergeCell ref="E19:E21"/>
    <mergeCell ref="F19:H20"/>
    <mergeCell ref="I19:K20"/>
    <mergeCell ref="L19:N20"/>
    <mergeCell ref="C20:C21"/>
    <mergeCell ref="D20:D21"/>
    <mergeCell ref="AP4:AR5"/>
    <mergeCell ref="AS4:AS6"/>
    <mergeCell ref="AT4:AT6"/>
    <mergeCell ref="C5:C6"/>
    <mergeCell ref="D5:D6"/>
    <mergeCell ref="X4:Z5"/>
    <mergeCell ref="AA4:AC5"/>
    <mergeCell ref="AD4:AF5"/>
    <mergeCell ref="AG4:AI5"/>
    <mergeCell ref="AJ4:AL5"/>
    <mergeCell ref="AM4:AO5"/>
    <mergeCell ref="B4:B6"/>
    <mergeCell ref="C4:D4"/>
    <mergeCell ref="E4:E6"/>
    <mergeCell ref="F4:H5"/>
    <mergeCell ref="I4:K5"/>
    <mergeCell ref="L4:N5"/>
    <mergeCell ref="O4:Q5"/>
    <mergeCell ref="R4:T5"/>
    <mergeCell ref="U4:W5"/>
  </mergeCells>
  <pageMargins left="0.70866141732283472" right="0.70866141732283472" top="0.74803149606299213" bottom="0.74803149606299213" header="0.31496062992125984" footer="0.31496062992125984"/>
  <pageSetup paperSize="9" scale="73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C4D5-6DE8-402C-9082-D3AAF8D5600D}">
  <dimension ref="A1:U1"/>
  <sheetViews>
    <sheetView workbookViewId="0">
      <selection activeCell="U20" sqref="U20"/>
    </sheetView>
  </sheetViews>
  <sheetFormatPr defaultRowHeight="15" x14ac:dyDescent="0.25"/>
  <sheetData>
    <row r="1" spans="1:21" ht="18.75" x14ac:dyDescent="0.3">
      <c r="A1" s="207" t="s">
        <v>70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23"/>
      <c r="Q1" s="223"/>
      <c r="R1" s="223"/>
      <c r="S1" s="223"/>
      <c r="T1" s="223"/>
      <c r="U1" s="223"/>
    </row>
  </sheetData>
  <mergeCells count="1">
    <mergeCell ref="A1:O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2016</vt:lpstr>
      <vt:lpstr>Diagrammas</vt:lpstr>
      <vt:lpstr>'2016'!Print_Titles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Signe</cp:lastModifiedBy>
  <cp:lastPrinted>2018-06-27T08:46:21Z</cp:lastPrinted>
  <dcterms:created xsi:type="dcterms:W3CDTF">2018-06-27T08:41:14Z</dcterms:created>
  <dcterms:modified xsi:type="dcterms:W3CDTF">2018-06-27T08:46:56Z</dcterms:modified>
</cp:coreProperties>
</file>